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s180\AbaNiroo\بازرسی\1404\انرژی های تجدید پذیر (ساتبا)\مدارک پیمانکاران\"/>
    </mc:Choice>
  </mc:AlternateContent>
  <xr:revisionPtr revIDLastSave="0" documentId="13_ncr:1_{B458A257-AF8F-4C17-B122-E3C74C1DC0FF}" xr6:coauthVersionLast="47" xr6:coauthVersionMax="47" xr10:uidLastSave="{00000000-0000-0000-0000-000000000000}"/>
  <bookViews>
    <workbookView xWindow="-120" yWindow="-120" windowWidth="21840" windowHeight="13140" firstSheet="2" activeTab="2" xr2:uid="{00000000-000D-0000-FFFF-FFFF00000000}"/>
  </bookViews>
  <sheets>
    <sheet name="اطلاعات پایه" sheetId="9" state="veryHidden" r:id="rId1"/>
    <sheet name="امتیاز کل (2)" sheetId="10" state="hidden" r:id="rId2"/>
    <sheet name="امتیاز کل" sheetId="8" r:id="rId3"/>
    <sheet name=" اطلاعات عمومي و ثبتي شركت" sheetId="1" r:id="rId4"/>
    <sheet name=" تجربه و دانش در زمینه مورد نظر" sheetId="5" r:id="rId5"/>
    <sheet name="حسن سابقه و رضایت" sheetId="6" r:id="rId6"/>
    <sheet name="ماشین‌آلات و تجهیزات پشتیبانی" sheetId="7" r:id="rId7"/>
  </sheets>
  <definedNames>
    <definedName name="_Hlk52032933" localSheetId="2">'امتیاز کل'!$E$6</definedName>
    <definedName name="_Hlk52032933" localSheetId="1">'امتیاز کل (2)'!$E$6</definedName>
    <definedName name="_Toc42787377" localSheetId="6">'ماشین‌آلات و تجهیزات پشتیبانی'!$D$1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8" l="1"/>
  <c r="C26" i="6"/>
  <c r="D26" i="6"/>
  <c r="E26" i="6"/>
  <c r="F26" i="6"/>
  <c r="G26" i="6"/>
  <c r="G16" i="7" l="1"/>
  <c r="G15" i="7"/>
  <c r="G17" i="7"/>
  <c r="G14" i="7"/>
  <c r="G8" i="7"/>
  <c r="G7" i="7"/>
  <c r="G9" i="7"/>
  <c r="G6" i="7"/>
  <c r="F20" i="7" s="1"/>
  <c r="F21" i="7" l="1"/>
  <c r="F23" i="7"/>
  <c r="G27" i="6"/>
  <c r="F22" i="7"/>
  <c r="G23" i="7" l="1"/>
  <c r="D9" i="8" s="1"/>
  <c r="L52" i="5"/>
  <c r="L53" i="5"/>
  <c r="L54" i="5"/>
  <c r="L51" i="5"/>
  <c r="L42" i="5"/>
  <c r="L43" i="5"/>
  <c r="L44" i="5"/>
  <c r="L45" i="5"/>
  <c r="L41" i="5"/>
  <c r="L31" i="5"/>
  <c r="L28" i="5"/>
  <c r="L29" i="5"/>
  <c r="L30" i="5"/>
  <c r="L32" i="5"/>
  <c r="L33" i="5"/>
  <c r="L34" i="5"/>
  <c r="L35" i="5"/>
  <c r="L36" i="5"/>
  <c r="L27" i="5"/>
  <c r="L46" i="5" l="1"/>
  <c r="L55" i="5"/>
  <c r="M37" i="5"/>
  <c r="M55" i="5" l="1"/>
  <c r="D59" i="5" s="1"/>
  <c r="M46" i="5"/>
  <c r="D58" i="5" s="1"/>
  <c r="G28" i="6"/>
  <c r="D8" i="8" s="1"/>
  <c r="N37" i="5"/>
  <c r="D57" i="5" s="1"/>
  <c r="D60" i="5" l="1"/>
  <c r="E60" i="5" s="1"/>
  <c r="D7" i="8" s="1"/>
  <c r="D10" i="8" s="1"/>
  <c r="F8" i="8"/>
  <c r="F9" i="8" l="1"/>
  <c r="F10" i="8"/>
</calcChain>
</file>

<file path=xl/sharedStrings.xml><?xml version="1.0" encoding="utf-8"?>
<sst xmlns="http://schemas.openxmlformats.org/spreadsheetml/2006/main" count="206" uniqueCount="124">
  <si>
    <t xml:space="preserve"> اطلاعات عمومي و ثبتي شركت</t>
  </si>
  <si>
    <t>نام شرکت</t>
  </si>
  <si>
    <t>تاريخ، شماره و محل ثبت شرکت</t>
  </si>
  <si>
    <t>شناسه ملي</t>
  </si>
  <si>
    <t>نوع شركت (خصوصي، دولتي، وابسته به نهاد عمومی غیردولتی و یا گروه همکاري)</t>
  </si>
  <si>
    <t>نشاني دفتر مركزي</t>
  </si>
  <si>
    <t>دورنگار</t>
  </si>
  <si>
    <t>نام شركت/ شركت‌هاي همكار ايراني/ بین‌المللی (در صورت وجود) و ميزان و نحوه مشاركت</t>
  </si>
  <si>
    <t>نام شرکت‌هایی که با این شرکت سهام‌دار/ هیات مدیره مشترك دارند</t>
  </si>
  <si>
    <t>رشته و رتبه‌هاي صلاحیت شرکت در ارزیابی سازمان برنامه و بودجه / وزارت نیرو/ سایر مراجع ذی‌صلاح</t>
  </si>
  <si>
    <t>رئيس هيأت مديره</t>
  </si>
  <si>
    <t>نام و نام خانوادگی:</t>
  </si>
  <si>
    <t>سابقه كار در این سمت:</t>
  </si>
  <si>
    <t>مدرك و رشته تحصيلي:</t>
  </si>
  <si>
    <t>سال اخذ مدرك:</t>
  </si>
  <si>
    <t>مدیرعامل</t>
  </si>
  <si>
    <t>سابقه كار در اين سمت:</t>
  </si>
  <si>
    <r>
      <t xml:space="preserve">وب سايت و </t>
    </r>
    <r>
      <rPr>
        <sz val="14"/>
        <color rgb="FF000000"/>
        <rFont val="Calibri"/>
        <family val="2"/>
      </rPr>
      <t>Email</t>
    </r>
  </si>
  <si>
    <r>
      <t>زمينه‌هاي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فعاليت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و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سوابق</t>
    </r>
    <r>
      <rPr>
        <b/>
        <sz val="12"/>
        <color rgb="FF000000"/>
        <rFont val="BNazanin"/>
      </rPr>
      <t xml:space="preserve"> </t>
    </r>
    <r>
      <rPr>
        <b/>
        <sz val="12"/>
        <color rgb="FF000000"/>
        <rFont val="B Nazanin"/>
        <charset val="178"/>
      </rPr>
      <t>كاري شركت:</t>
    </r>
  </si>
  <si>
    <t>شرح كاملي از مشخصات و تخصص‌هاي شركت را بيان نماييد‌ (بر اساس اساسنامه و آگهی آخرین تغییرات و مستندات مربوط‌)</t>
  </si>
  <si>
    <t>رديف</t>
  </si>
  <si>
    <t>شرح</t>
  </si>
  <si>
    <t>تعداد</t>
  </si>
  <si>
    <t>ارائه سوابق از کارهای مشابه</t>
  </si>
  <si>
    <t>مطابق جدول کار مشابه</t>
  </si>
  <si>
    <t>ارائه سوابق از کارهای مرتبط هر کدام 25 امتياز</t>
  </si>
  <si>
    <t>مطابق جدول کار مرتبط</t>
  </si>
  <si>
    <t>در صورتي كه شرکت متقاضی امتياز رديف 1 جدول را  به ‌صورت كامل كسب نموده باشد، نیازی به محاسبه امتياز رديف دوم نیست.</t>
  </si>
  <si>
    <t>کار مشابه: در حوزه نیروگاه فتوولتائیک</t>
  </si>
  <si>
    <t>امتیاز هر کار</t>
  </si>
  <si>
    <t>حداکثر امتیاز قابل قبول</t>
  </si>
  <si>
    <t>بالاتر 25</t>
  </si>
  <si>
    <r>
      <t>ظرفیت نیروگاه (</t>
    </r>
    <r>
      <rPr>
        <b/>
        <sz val="14"/>
        <color rgb="FF000000"/>
        <rFont val="Times New Roman"/>
        <family val="1"/>
      </rPr>
      <t>MW</t>
    </r>
    <r>
      <rPr>
        <b/>
        <sz val="14"/>
        <color rgb="FF000000"/>
        <rFont val="B Nazanin"/>
        <charset val="178"/>
      </rPr>
      <t>)</t>
    </r>
  </si>
  <si>
    <t>کار مرتبط: انواع نیروگاه‌های غیرفتوولتائیک (بادی، حرارتی، خط، پست و...)</t>
  </si>
  <si>
    <t>نوع فعالیت</t>
  </si>
  <si>
    <t>نیروگاه‌های غیر فتوولتائیک بالاتر از یک مگاوات</t>
  </si>
  <si>
    <t>خط و پست</t>
  </si>
  <si>
    <t>نحوه محاسبه امتياز معيار حسن سابقه و رضایت در کارهای قبلی</t>
  </si>
  <si>
    <t xml:space="preserve"> عنوان معیار/شاخص</t>
  </si>
  <si>
    <t>امتیاز</t>
  </si>
  <si>
    <t>عنوان</t>
  </si>
  <si>
    <t>پروژه 1</t>
  </si>
  <si>
    <t>پروژه 2</t>
  </si>
  <si>
    <t>پروژه 3</t>
  </si>
  <si>
    <t>پروژه 4</t>
  </si>
  <si>
    <t>پروژه 5</t>
  </si>
  <si>
    <t>نام پروژه:</t>
  </si>
  <si>
    <t>نام مشاور:</t>
  </si>
  <si>
    <t>مدت قرارداد:</t>
  </si>
  <si>
    <t>تاریخ شروع:</t>
  </si>
  <si>
    <t>تاریخ تحویل:</t>
  </si>
  <si>
    <t xml:space="preserve">نام فرد مطلع در سیستم کارفرما: </t>
  </si>
  <si>
    <t>داشتن تجربه و دانش در زمینه مورد نظر</t>
  </si>
  <si>
    <t>حسن سابقه و رضایت در کارهای قبلی</t>
  </si>
  <si>
    <t>ماشین‌آلات و تجهیزات پشتیبانی</t>
  </si>
  <si>
    <t>جمع کل امتیاز</t>
  </si>
  <si>
    <t>امتیاز کل</t>
  </si>
  <si>
    <t>ردیف</t>
  </si>
  <si>
    <t>امتیاز مکتسبه</t>
  </si>
  <si>
    <t>امتیاز معیار</t>
  </si>
  <si>
    <t>ملاحظات</t>
  </si>
  <si>
    <t>معیار ارزیابی پیمانکار</t>
  </si>
  <si>
    <t>پروژه 6</t>
  </si>
  <si>
    <t>پروژه 7</t>
  </si>
  <si>
    <t>پروژه 8</t>
  </si>
  <si>
    <t>پروژه 9</t>
  </si>
  <si>
    <t>پروژه 10</t>
  </si>
  <si>
    <t xml:space="preserve"> در حوزه نیروگاه فتوولتائیک</t>
  </si>
  <si>
    <t>نام و نشانی کارفرما:</t>
  </si>
  <si>
    <t>شماره و مبلغ قرارداد:</t>
  </si>
  <si>
    <t xml:space="preserve"> در حوزه نیروگاه غیر فتوولتائیک</t>
  </si>
  <si>
    <t>جمع امتیاز</t>
  </si>
  <si>
    <t>امتیاز کسب شده جدول نیروگاه فتوولتائیک</t>
  </si>
  <si>
    <t>امتیاز کسب شده از جدول نیروگاه غیر فتوولتائیک</t>
  </si>
  <si>
    <t xml:space="preserve"> در حوزه خط و پست</t>
  </si>
  <si>
    <t>امتیاز کسب شده از جدول خط و پست</t>
  </si>
  <si>
    <t>امتیاز مکتسبه قابل قبول</t>
  </si>
  <si>
    <t>امتياز هريك از شاخص‌ها (0 تا 100)</t>
  </si>
  <si>
    <r>
      <t xml:space="preserve"> </t>
    </r>
    <r>
      <rPr>
        <b/>
        <sz val="11"/>
        <color rgb="FF000000"/>
        <rFont val="Times New Roman"/>
        <family val="1"/>
      </rPr>
      <t>a</t>
    </r>
    <r>
      <rPr>
        <b/>
        <vertAlign val="subscript"/>
        <sz val="11"/>
        <color rgb="FF000000"/>
        <rFont val="Times New Roman"/>
        <family val="1"/>
      </rPr>
      <t>i</t>
    </r>
  </si>
  <si>
    <t>ضريب وزنی</t>
  </si>
  <si>
    <r>
      <t xml:space="preserve"> </t>
    </r>
    <r>
      <rPr>
        <b/>
        <vertAlign val="subscript"/>
        <sz val="11"/>
        <color rgb="FF000000"/>
        <rFont val="Times New Roman"/>
        <family val="1"/>
      </rPr>
      <t>bi</t>
    </r>
  </si>
  <si>
    <t>عالی</t>
  </si>
  <si>
    <t>خوب</t>
  </si>
  <si>
    <t>متوسط</t>
  </si>
  <si>
    <t>ضعيف</t>
  </si>
  <si>
    <t>كيفيت كار</t>
  </si>
  <si>
    <t xml:space="preserve">كفايت كادر فني </t>
  </si>
  <si>
    <t>زمان‌بندي پروژه</t>
  </si>
  <si>
    <t>استفاده از تجهیزات مناسب و کافی جهت انجام کار</t>
  </si>
  <si>
    <t>هماهنگي و همكاري با كارفرما و ساير عوامل‌ دست‌اندر‌كار پروژه و همچنين همكاري دردوران تضمين</t>
  </si>
  <si>
    <t>عملکرد مالي و نحوه پشتيباني مالي پروژه</t>
  </si>
  <si>
    <t>0.2-1</t>
  </si>
  <si>
    <t>1-7</t>
  </si>
  <si>
    <t>7-25</t>
  </si>
  <si>
    <t>رابط پروژه برای مکاتبات</t>
  </si>
  <si>
    <t>شماره ثابت:
شماره همراه:
ایمیل:</t>
  </si>
  <si>
    <t xml:space="preserve">راهنما - در صورت ارائه رضایت نامه، امتیاز ایتم ها معادل خوب (80 امتیاز) در نظر گرفته شود. </t>
  </si>
  <si>
    <t xml:space="preserve">عنوان تجهیز </t>
  </si>
  <si>
    <t>تجهیز مرتبط با نصب سازه</t>
  </si>
  <si>
    <t>تجهیز مرتبط با عملیات عمرانی (تسطیح و..)</t>
  </si>
  <si>
    <t xml:space="preserve">ابزارآلات مرتبط با اندازه گیری و ارزیابی تجهیزات نیروگاه </t>
  </si>
  <si>
    <t>ابزارآلات مرتبط با نصب تجهیزات نیروگاه خورشیدی (الکتریکال و مکانیکال)</t>
  </si>
  <si>
    <t>حداکثر امتیاز</t>
  </si>
  <si>
    <t>تجهیزات و ماشين‌آلات مورد نیاز در احداث نیروگاه (تحت مالکیت)</t>
  </si>
  <si>
    <t>تجهیزات و ماشين‌آلات مورد نیاز در احداث نیروگاه (اجاره ای)</t>
  </si>
  <si>
    <t>نوع تجهیز/ابزار</t>
  </si>
  <si>
    <t>نام تجهیز/ابزار</t>
  </si>
  <si>
    <t xml:space="preserve">امتیازکسب شده </t>
  </si>
  <si>
    <t>توضیحات</t>
  </si>
  <si>
    <t xml:space="preserve"> تنها سلولهای رنگی می بایست تکمیل شوند.
سلولهای آبی بر اساس لیست کشویی تکمیل شوند.
سلولهای زرد توسط کاربر تکمیل شوند.</t>
  </si>
  <si>
    <t>ضعیف</t>
  </si>
  <si>
    <t>خیلی خوب</t>
  </si>
  <si>
    <t>وضعیت</t>
  </si>
  <si>
    <t>""</t>
  </si>
  <si>
    <t>امتیاز پروژه</t>
  </si>
  <si>
    <t>رتبه از سازمان برنامه و بودجه (نیرو یا تجدیدپذیر)</t>
  </si>
  <si>
    <t>تاریخ:</t>
  </si>
  <si>
    <t>رتبه اخذ شده</t>
  </si>
  <si>
    <t>امتیاز کل ارزیابی صلاحیت پیمانکاران نیروگا های فتوولتائیک</t>
  </si>
  <si>
    <t xml:space="preserve"> نحوه محاسبه امتياز معيار سابقه اجرايي ( 60 امتیاز)</t>
  </si>
  <si>
    <t xml:space="preserve"> نحوه محاسبه امتياز معيار سابقه اجرايي ( 30 امتیاز)</t>
  </si>
  <si>
    <r>
      <rPr>
        <b/>
        <sz val="18"/>
        <color rgb="FF000000"/>
        <rFont val="Times New Roman"/>
        <family val="1"/>
      </rPr>
      <t xml:space="preserve">   </t>
    </r>
    <r>
      <rPr>
        <b/>
        <sz val="18"/>
        <color rgb="FF000000"/>
        <rFont val="B Nazanin"/>
        <charset val="178"/>
      </rPr>
      <t>نحوه محاسبه امتياز معيار توان ماشین‌آلات و تجهیزات پشتیبانی</t>
    </r>
    <r>
      <rPr>
        <b/>
        <sz val="18"/>
        <color rgb="FF000000"/>
        <rFont val="B Nazanin"/>
        <family val="1"/>
        <charset val="178"/>
      </rPr>
      <t xml:space="preserve"> ( 10 امتیاز)</t>
    </r>
  </si>
  <si>
    <t>دارد</t>
  </si>
  <si>
    <t>ندارد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</si>
</sst>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3000401]0"/>
    <numFmt numFmtId="165" formatCode="#,##0.0"/>
  </numFmts>
  <fonts count="25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6"/>
      <color rgb="FF000000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rgb="FF000000"/>
      <name val="B Nazanin"/>
      <charset val="178"/>
    </font>
    <font>
      <sz val="14"/>
      <color rgb="FF000000"/>
      <name val="B Nazanin"/>
      <charset val="178"/>
    </font>
    <font>
      <sz val="14"/>
      <color rgb="FF000000"/>
      <name val="Calibri"/>
      <family val="2"/>
    </font>
    <font>
      <b/>
      <sz val="12"/>
      <color rgb="FF000000"/>
      <name val="B Nazanin"/>
      <charset val="178"/>
    </font>
    <font>
      <b/>
      <sz val="12"/>
      <color rgb="FF000000"/>
      <name val="BNazanin"/>
    </font>
    <font>
      <b/>
      <sz val="14"/>
      <color theme="1"/>
      <name val="B Nazanin"/>
      <charset val="178"/>
    </font>
    <font>
      <b/>
      <sz val="11"/>
      <color rgb="FF000000"/>
      <name val="B Nazanin"/>
      <charset val="178"/>
    </font>
    <font>
      <b/>
      <sz val="14"/>
      <color rgb="FF000000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1"/>
      <color rgb="FF000000"/>
      <name val="Times New Roman"/>
      <family val="1"/>
    </font>
    <font>
      <b/>
      <vertAlign val="subscript"/>
      <sz val="11"/>
      <color rgb="FF000000"/>
      <name val="Times New Roman"/>
      <family val="1"/>
    </font>
    <font>
      <sz val="11"/>
      <color rgb="FF000000"/>
      <name val="B Nazanin"/>
      <charset val="178"/>
    </font>
    <font>
      <b/>
      <sz val="11"/>
      <color theme="1"/>
      <name val="B Nazanin"/>
      <charset val="178"/>
    </font>
    <font>
      <b/>
      <sz val="18"/>
      <color theme="1"/>
      <name val="B Nazanin"/>
      <charset val="178"/>
    </font>
    <font>
      <b/>
      <sz val="18"/>
      <color rgb="FF000000"/>
      <name val="Times New Roman"/>
      <family val="1"/>
    </font>
    <font>
      <b/>
      <sz val="18"/>
      <color rgb="FF000000"/>
      <name val="B Nazanin"/>
      <charset val="178"/>
    </font>
    <font>
      <b/>
      <sz val="18"/>
      <color rgb="FF000000"/>
      <name val="B Nazanin"/>
      <family val="1"/>
      <charset val="178"/>
    </font>
    <font>
      <sz val="20"/>
      <color theme="1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horizontal="right" vertical="center" wrapText="1" readingOrder="2"/>
    </xf>
    <xf numFmtId="0" fontId="6" fillId="0" borderId="1" xfId="0" applyFont="1" applyBorder="1" applyAlignment="1">
      <alignment horizontal="justify" vertical="center" wrapText="1" readingOrder="2"/>
    </xf>
    <xf numFmtId="0" fontId="8" fillId="0" borderId="1" xfId="0" applyFont="1" applyBorder="1"/>
    <xf numFmtId="0" fontId="4" fillId="0" borderId="0" xfId="0" applyFont="1" applyAlignment="1">
      <alignment readingOrder="2"/>
    </xf>
    <xf numFmtId="0" fontId="6" fillId="0" borderId="1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 readingOrder="2"/>
    </xf>
    <xf numFmtId="0" fontId="12" fillId="3" borderId="5" xfId="0" applyFont="1" applyFill="1" applyBorder="1" applyAlignment="1">
      <alignment horizontal="center" vertical="center" wrapText="1" readingOrder="2"/>
    </xf>
    <xf numFmtId="0" fontId="12" fillId="3" borderId="6" xfId="0" applyFont="1" applyFill="1" applyBorder="1" applyAlignment="1">
      <alignment horizontal="center" vertical="center" wrapText="1" readingOrder="1"/>
    </xf>
    <xf numFmtId="0" fontId="12" fillId="3" borderId="7" xfId="0" applyFont="1" applyFill="1" applyBorder="1" applyAlignment="1">
      <alignment horizontal="center" vertical="center" wrapText="1" readingOrder="1"/>
    </xf>
    <xf numFmtId="0" fontId="6" fillId="5" borderId="9" xfId="0" applyFont="1" applyFill="1" applyBorder="1" applyAlignment="1">
      <alignment horizontal="center" vertical="center" wrapText="1" readingOrder="2"/>
    </xf>
    <xf numFmtId="0" fontId="12" fillId="0" borderId="10" xfId="0" applyFont="1" applyBorder="1" applyAlignment="1">
      <alignment horizontal="center" vertical="center" wrapText="1" readingOrder="2"/>
    </xf>
    <xf numFmtId="0" fontId="6" fillId="5" borderId="11" xfId="0" applyFont="1" applyFill="1" applyBorder="1" applyAlignment="1">
      <alignment horizontal="center" vertical="center" wrapText="1" readingOrder="2"/>
    </xf>
    <xf numFmtId="0" fontId="6" fillId="5" borderId="12" xfId="0" applyFont="1" applyFill="1" applyBorder="1" applyAlignment="1">
      <alignment horizontal="center" vertical="center" wrapText="1" readingOrder="2"/>
    </xf>
    <xf numFmtId="0" fontId="11" fillId="0" borderId="8" xfId="0" applyFont="1" applyBorder="1" applyAlignment="1">
      <alignment horizontal="center" vertical="center" wrapText="1" readingOrder="2"/>
    </xf>
    <xf numFmtId="0" fontId="10" fillId="0" borderId="1" xfId="0" applyFont="1" applyBorder="1"/>
    <xf numFmtId="0" fontId="11" fillId="0" borderId="1" xfId="0" applyFont="1" applyBorder="1" applyAlignment="1">
      <alignment horizontal="justify" vertical="center" wrapText="1" readingOrder="2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0" borderId="20" xfId="0" applyFont="1" applyBorder="1"/>
    <xf numFmtId="2" fontId="10" fillId="0" borderId="23" xfId="1" applyNumberFormat="1" applyFont="1" applyFill="1" applyBorder="1" applyAlignment="1">
      <alignment horizontal="center" vertical="center"/>
    </xf>
    <xf numFmtId="43" fontId="10" fillId="0" borderId="23" xfId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justify" vertical="center" wrapText="1" readingOrder="2"/>
    </xf>
    <xf numFmtId="0" fontId="3" fillId="0" borderId="25" xfId="0" applyFont="1" applyBorder="1"/>
    <xf numFmtId="0" fontId="3" fillId="0" borderId="18" xfId="0" applyFont="1" applyBorder="1"/>
    <xf numFmtId="0" fontId="3" fillId="0" borderId="26" xfId="0" applyFont="1" applyBorder="1"/>
    <xf numFmtId="0" fontId="3" fillId="0" borderId="21" xfId="0" applyFont="1" applyBorder="1"/>
    <xf numFmtId="0" fontId="11" fillId="3" borderId="17" xfId="0" applyFont="1" applyFill="1" applyBorder="1" applyAlignment="1">
      <alignment horizontal="center" vertical="center" wrapText="1" readingOrder="2"/>
    </xf>
    <xf numFmtId="0" fontId="11" fillId="3" borderId="17" xfId="0" applyFont="1" applyFill="1" applyBorder="1" applyAlignment="1">
      <alignment horizontal="justify" vertical="center" wrapText="1" readingOrder="2"/>
    </xf>
    <xf numFmtId="0" fontId="11" fillId="5" borderId="15" xfId="0" applyFont="1" applyFill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center" vertical="center" wrapText="1" readingOrder="2"/>
    </xf>
    <xf numFmtId="0" fontId="18" fillId="0" borderId="17" xfId="0" applyFont="1" applyBorder="1" applyAlignment="1">
      <alignment horizontal="center" vertical="center" wrapText="1" readingOrder="2"/>
    </xf>
    <xf numFmtId="0" fontId="11" fillId="0" borderId="17" xfId="0" applyFont="1" applyBorder="1" applyAlignment="1">
      <alignment horizontal="justify" vertical="center" wrapText="1" readingOrder="2"/>
    </xf>
    <xf numFmtId="0" fontId="11" fillId="3" borderId="14" xfId="0" applyFont="1" applyFill="1" applyBorder="1" applyAlignment="1">
      <alignment horizontal="center" vertical="center" wrapText="1" readingOrder="2"/>
    </xf>
    <xf numFmtId="0" fontId="11" fillId="3" borderId="27" xfId="0" applyFont="1" applyFill="1" applyBorder="1" applyAlignment="1">
      <alignment horizontal="center" vertical="center" wrapText="1" readingOrder="2"/>
    </xf>
    <xf numFmtId="0" fontId="0" fillId="3" borderId="15" xfId="0" applyFill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 readingOrder="2"/>
    </xf>
    <xf numFmtId="0" fontId="10" fillId="0" borderId="21" xfId="0" applyFont="1" applyBorder="1"/>
    <xf numFmtId="0" fontId="11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9" fillId="0" borderId="1" xfId="0" applyFont="1" applyBorder="1"/>
    <xf numFmtId="2" fontId="12" fillId="0" borderId="8" xfId="0" applyNumberFormat="1" applyFont="1" applyBorder="1" applyAlignment="1">
      <alignment horizontal="center" vertical="center" wrapText="1" readingOrder="2"/>
    </xf>
    <xf numFmtId="49" fontId="12" fillId="0" borderId="8" xfId="0" applyNumberFormat="1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4" borderId="1" xfId="0" applyFont="1" applyFill="1" applyBorder="1" applyProtection="1">
      <protection locked="0"/>
    </xf>
    <xf numFmtId="0" fontId="5" fillId="0" borderId="1" xfId="0" applyFont="1" applyBorder="1" applyAlignment="1">
      <alignment horizontal="right" vertical="center" wrapText="1"/>
    </xf>
    <xf numFmtId="0" fontId="3" fillId="8" borderId="1" xfId="0" applyFont="1" applyFill="1" applyBorder="1" applyAlignment="1" applyProtection="1">
      <alignment horizontal="right"/>
      <protection locked="0"/>
    </xf>
    <xf numFmtId="0" fontId="15" fillId="8" borderId="1" xfId="0" applyFont="1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3" fillId="8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33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horizontal="center" vertical="center"/>
    </xf>
    <xf numFmtId="43" fontId="3" fillId="0" borderId="21" xfId="1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right" vertical="center" wrapText="1"/>
    </xf>
    <xf numFmtId="0" fontId="10" fillId="0" borderId="30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43" fontId="10" fillId="7" borderId="24" xfId="1" applyFont="1" applyFill="1" applyBorder="1" applyAlignment="1">
      <alignment horizontal="center" vertical="center"/>
    </xf>
    <xf numFmtId="43" fontId="10" fillId="7" borderId="22" xfId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right"/>
    </xf>
    <xf numFmtId="0" fontId="4" fillId="8" borderId="1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43" fontId="3" fillId="0" borderId="21" xfId="1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4" fillId="9" borderId="36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right" vertical="center" wrapText="1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right"/>
    </xf>
    <xf numFmtId="0" fontId="10" fillId="4" borderId="3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4" fillId="8" borderId="0" xfId="0" applyFont="1" applyFill="1" applyAlignment="1">
      <alignment horizontal="center" vertical="center" readingOrder="2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16" fontId="13" fillId="0" borderId="1" xfId="0" applyNumberFormat="1" applyFont="1" applyBorder="1" applyAlignment="1">
      <alignment horizontal="center"/>
    </xf>
    <xf numFmtId="0" fontId="18" fillId="5" borderId="2" xfId="0" applyFont="1" applyFill="1" applyBorder="1" applyAlignment="1">
      <alignment vertical="center" wrapText="1"/>
    </xf>
    <xf numFmtId="0" fontId="18" fillId="5" borderId="3" xfId="0" applyFont="1" applyFill="1" applyBorder="1" applyAlignment="1">
      <alignment vertical="center" wrapText="1"/>
    </xf>
    <xf numFmtId="0" fontId="18" fillId="5" borderId="4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11" fillId="3" borderId="14" xfId="0" applyFont="1" applyFill="1" applyBorder="1" applyAlignment="1">
      <alignment horizontal="center" vertical="center" textRotation="180" wrapText="1" readingOrder="2"/>
    </xf>
    <xf numFmtId="0" fontId="11" fillId="3" borderId="27" xfId="0" applyFont="1" applyFill="1" applyBorder="1" applyAlignment="1">
      <alignment horizontal="center" vertical="center" textRotation="180" wrapText="1" readingOrder="2"/>
    </xf>
    <xf numFmtId="0" fontId="11" fillId="3" borderId="15" xfId="0" applyFont="1" applyFill="1" applyBorder="1" applyAlignment="1">
      <alignment horizontal="center" vertical="center" textRotation="180" wrapText="1" readingOrder="2"/>
    </xf>
    <xf numFmtId="0" fontId="11" fillId="3" borderId="14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 readingOrder="2"/>
    </xf>
    <xf numFmtId="0" fontId="11" fillId="3" borderId="28" xfId="0" applyFont="1" applyFill="1" applyBorder="1" applyAlignment="1">
      <alignment horizontal="center" vertical="center" wrapText="1" readingOrder="2"/>
    </xf>
    <xf numFmtId="0" fontId="11" fillId="3" borderId="30" xfId="0" applyFont="1" applyFill="1" applyBorder="1" applyAlignment="1">
      <alignment horizontal="center" vertical="center" wrapText="1" readingOrder="2"/>
    </xf>
    <xf numFmtId="0" fontId="11" fillId="3" borderId="17" xfId="0" applyFont="1" applyFill="1" applyBorder="1" applyAlignment="1">
      <alignment horizontal="center" vertical="center" wrapText="1" readingOrder="2"/>
    </xf>
    <xf numFmtId="0" fontId="11" fillId="3" borderId="24" xfId="0" applyFont="1" applyFill="1" applyBorder="1" applyAlignment="1">
      <alignment horizontal="center" vertical="center" wrapText="1" readingOrder="2"/>
    </xf>
    <xf numFmtId="0" fontId="11" fillId="3" borderId="29" xfId="0" applyFont="1" applyFill="1" applyBorder="1" applyAlignment="1">
      <alignment horizontal="center" vertical="center" wrapText="1" readingOrder="2"/>
    </xf>
    <xf numFmtId="0" fontId="12" fillId="2" borderId="25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 readingOrder="2"/>
    </xf>
    <xf numFmtId="0" fontId="20" fillId="8" borderId="0" xfId="0" applyFont="1" applyFill="1" applyAlignment="1">
      <alignment horizontal="center" vertical="center" readingOrder="2"/>
    </xf>
    <xf numFmtId="0" fontId="12" fillId="2" borderId="18" xfId="0" applyFont="1" applyFill="1" applyBorder="1" applyAlignment="1">
      <alignment horizontal="center" vertical="center" wrapText="1" readingOrder="2"/>
    </xf>
    <xf numFmtId="0" fontId="12" fillId="2" borderId="19" xfId="0" applyFont="1" applyFill="1" applyBorder="1" applyAlignment="1">
      <alignment horizontal="center" vertical="center" wrapText="1" readingOrder="2"/>
    </xf>
  </cellXfs>
  <cellStyles count="2">
    <cellStyle name="Comma" xfId="1" builtinId="3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30480</xdr:colOff>
      <xdr:row>13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9375480" y="8351520"/>
          <a:ext cx="30480" cy="175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45720</xdr:colOff>
      <xdr:row>12</xdr:row>
      <xdr:rowOff>464820</xdr:rowOff>
    </xdr:from>
    <xdr:to>
      <xdr:col>4</xdr:col>
      <xdr:colOff>1264920</xdr:colOff>
      <xdr:row>14</xdr:row>
      <xdr:rowOff>45720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631780" y="8336280"/>
          <a:ext cx="2727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6:D24"/>
  <sheetViews>
    <sheetView rightToLeft="1" topLeftCell="A10" workbookViewId="0">
      <selection activeCell="E17" sqref="E17"/>
    </sheetView>
  </sheetViews>
  <sheetFormatPr defaultRowHeight="15"/>
  <cols>
    <col min="1" max="1" width="6.140625" customWidth="1"/>
    <col min="2" max="2" width="11.42578125" customWidth="1"/>
    <col min="4" max="4" width="64.85546875" bestFit="1" customWidth="1"/>
  </cols>
  <sheetData>
    <row r="6" spans="2:4" ht="22.5">
      <c r="D6" s="2" t="s">
        <v>99</v>
      </c>
    </row>
    <row r="7" spans="2:4" ht="22.5">
      <c r="D7" s="2" t="s">
        <v>98</v>
      </c>
    </row>
    <row r="8" spans="2:4" ht="22.5">
      <c r="D8" s="2" t="s">
        <v>101</v>
      </c>
    </row>
    <row r="9" spans="2:4" ht="22.5">
      <c r="D9" s="2" t="s">
        <v>100</v>
      </c>
    </row>
    <row r="12" spans="2:4" ht="22.5">
      <c r="B12" s="65" t="s">
        <v>110</v>
      </c>
      <c r="C12" s="65">
        <v>2</v>
      </c>
    </row>
    <row r="13" spans="2:4" ht="22.5">
      <c r="B13" s="65" t="s">
        <v>83</v>
      </c>
      <c r="C13" s="65">
        <v>8</v>
      </c>
    </row>
    <row r="14" spans="2:4" ht="22.5">
      <c r="B14" s="65" t="s">
        <v>82</v>
      </c>
      <c r="C14" s="65">
        <v>12</v>
      </c>
    </row>
    <row r="15" spans="2:4" ht="22.5">
      <c r="B15" s="65" t="s">
        <v>111</v>
      </c>
      <c r="C15" s="65">
        <v>16</v>
      </c>
    </row>
    <row r="16" spans="2:4" ht="22.5">
      <c r="B16" s="65" t="s">
        <v>81</v>
      </c>
      <c r="C16" s="65">
        <v>20</v>
      </c>
    </row>
    <row r="17" spans="2:3" ht="18.75">
      <c r="B17" s="67" t="s">
        <v>113</v>
      </c>
      <c r="C17" s="67">
        <v>0</v>
      </c>
    </row>
    <row r="18" spans="2:3" ht="18.75">
      <c r="B18" s="68"/>
      <c r="C18" s="68"/>
    </row>
    <row r="19" spans="2:3" ht="22.5">
      <c r="B19" s="65" t="s">
        <v>110</v>
      </c>
      <c r="C19" s="65">
        <v>3</v>
      </c>
    </row>
    <row r="20" spans="2:3" ht="22.5">
      <c r="B20" s="65" t="s">
        <v>83</v>
      </c>
      <c r="C20" s="65">
        <v>12</v>
      </c>
    </row>
    <row r="21" spans="2:3" ht="22.5">
      <c r="B21" s="65" t="s">
        <v>82</v>
      </c>
      <c r="C21" s="65">
        <v>18</v>
      </c>
    </row>
    <row r="22" spans="2:3" ht="22.5">
      <c r="B22" s="65" t="s">
        <v>111</v>
      </c>
      <c r="C22" s="65">
        <v>24</v>
      </c>
    </row>
    <row r="23" spans="2:3" ht="22.5">
      <c r="B23" s="65" t="s">
        <v>81</v>
      </c>
      <c r="C23" s="65">
        <v>30</v>
      </c>
    </row>
    <row r="24" spans="2:3" ht="18.75">
      <c r="B24" s="67" t="s">
        <v>113</v>
      </c>
      <c r="C24" s="6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BB200-6CD7-43AE-A692-BD2619BF0322}">
  <dimension ref="A1:I15"/>
  <sheetViews>
    <sheetView rightToLeft="1" workbookViewId="0">
      <selection activeCell="D9" sqref="D9"/>
    </sheetView>
  </sheetViews>
  <sheetFormatPr defaultColWidth="8.85546875" defaultRowHeight="22.5"/>
  <cols>
    <col min="1" max="1" width="8.85546875" style="1"/>
    <col min="2" max="2" width="8.85546875" style="1" customWidth="1"/>
    <col min="3" max="3" width="37.7109375" style="1" customWidth="1"/>
    <col min="4" max="4" width="12.7109375" style="1" customWidth="1"/>
    <col min="5" max="5" width="14.7109375" style="1" customWidth="1"/>
    <col min="6" max="16384" width="8.85546875" style="1"/>
  </cols>
  <sheetData>
    <row r="1" spans="1:9" ht="29.1" customHeight="1">
      <c r="B1" s="78"/>
      <c r="C1" s="78"/>
      <c r="D1" s="78"/>
      <c r="E1" s="78"/>
      <c r="F1" s="76"/>
      <c r="G1" s="78"/>
      <c r="H1" s="78"/>
      <c r="I1" s="76"/>
    </row>
    <row r="2" spans="1:9" ht="29.1" customHeight="1">
      <c r="B2" s="78"/>
      <c r="C2" s="78"/>
      <c r="D2" s="78"/>
      <c r="E2" s="78"/>
      <c r="F2" s="76"/>
      <c r="G2" s="78"/>
      <c r="H2" s="78"/>
    </row>
    <row r="3" spans="1:9" ht="29.1" customHeight="1">
      <c r="B3" s="78"/>
      <c r="C3" s="78"/>
      <c r="D3" s="78"/>
      <c r="E3" s="78"/>
      <c r="F3" s="76"/>
      <c r="G3" s="78"/>
      <c r="H3" s="78"/>
    </row>
    <row r="4" spans="1:9">
      <c r="A4"/>
      <c r="B4" s="78"/>
      <c r="C4" s="78"/>
      <c r="D4" s="78"/>
      <c r="E4" s="78"/>
      <c r="F4" s="76"/>
      <c r="G4" s="78"/>
    </row>
    <row r="5" spans="1:9">
      <c r="A5"/>
      <c r="B5" s="78"/>
      <c r="C5" s="78"/>
      <c r="D5" s="78"/>
      <c r="E5" s="78"/>
      <c r="F5" s="76"/>
      <c r="G5" s="78"/>
    </row>
    <row r="6" spans="1:9">
      <c r="A6"/>
      <c r="B6" s="78"/>
      <c r="C6" s="78"/>
      <c r="D6" s="78"/>
      <c r="E6" s="78"/>
      <c r="F6" s="76"/>
      <c r="G6" s="78"/>
    </row>
    <row r="7" spans="1:9">
      <c r="A7"/>
      <c r="B7" s="78"/>
      <c r="C7" s="78"/>
      <c r="D7" s="88" t="s">
        <v>122</v>
      </c>
      <c r="E7" s="88"/>
      <c r="F7" s="76"/>
      <c r="G7" s="78"/>
    </row>
    <row r="8" spans="1:9">
      <c r="A8"/>
      <c r="B8" s="78"/>
      <c r="C8" s="78"/>
      <c r="D8" s="88" t="s">
        <v>123</v>
      </c>
      <c r="E8" s="88"/>
      <c r="F8" s="76"/>
      <c r="G8" s="78"/>
    </row>
    <row r="9" spans="1:9">
      <c r="A9"/>
      <c r="B9" s="78"/>
      <c r="C9" s="78"/>
      <c r="D9" s="78"/>
      <c r="E9" s="78"/>
      <c r="F9" s="76"/>
      <c r="G9" s="78"/>
    </row>
    <row r="10" spans="1:9">
      <c r="A10"/>
      <c r="B10" s="78"/>
      <c r="C10" s="78"/>
      <c r="D10" s="78"/>
      <c r="E10" s="78"/>
      <c r="F10" s="76"/>
      <c r="G10" s="78"/>
    </row>
    <row r="11" spans="1:9">
      <c r="B11" s="78"/>
      <c r="C11" s="78"/>
      <c r="D11" s="78"/>
      <c r="E11" s="78"/>
      <c r="F11" s="76"/>
      <c r="G11" s="78"/>
    </row>
    <row r="12" spans="1:9">
      <c r="B12" s="78"/>
      <c r="C12" s="78"/>
      <c r="D12" s="78"/>
      <c r="E12" s="78"/>
      <c r="F12" s="76"/>
      <c r="G12" s="78"/>
    </row>
    <row r="13" spans="1:9" ht="22.5" customHeight="1">
      <c r="B13" s="78"/>
      <c r="C13" s="78"/>
      <c r="D13" s="78"/>
      <c r="E13" s="78"/>
      <c r="F13" s="76"/>
      <c r="G13" s="78"/>
    </row>
    <row r="14" spans="1:9" ht="22.5" customHeight="1">
      <c r="B14" s="78"/>
      <c r="C14" s="78"/>
      <c r="D14" s="78"/>
      <c r="E14" s="78"/>
      <c r="F14" s="76"/>
      <c r="G14" s="78"/>
    </row>
    <row r="15" spans="1:9" ht="23.25" customHeight="1">
      <c r="B15" s="78"/>
      <c r="C15" s="78"/>
      <c r="D15" s="78"/>
      <c r="E15" s="78"/>
      <c r="F15" s="76"/>
      <c r="G15" s="78"/>
    </row>
  </sheetData>
  <sheetProtection algorithmName="SHA-512" hashValue="0jC6L+zGpF3yPrL8rUHe1Yrkolywn+j8Fjqs2htxBG1XeZSim71jf9nsZvfB38B8UPfqC/QkEi1NEvSydYpGlg==" saltValue="pLfRck5l/aPANJAcC2abY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5"/>
  <sheetViews>
    <sheetView rightToLeft="1" tabSelected="1" workbookViewId="0">
      <selection activeCell="D1" sqref="D1"/>
    </sheetView>
  </sheetViews>
  <sheetFormatPr defaultColWidth="8.85546875" defaultRowHeight="22.5"/>
  <cols>
    <col min="1" max="1" width="8.85546875" style="1"/>
    <col min="2" max="2" width="8.85546875" style="1" customWidth="1"/>
    <col min="3" max="3" width="37.7109375" style="1" customWidth="1"/>
    <col min="4" max="4" width="12.7109375" style="1" customWidth="1"/>
    <col min="5" max="5" width="14.7109375" style="1" customWidth="1"/>
    <col min="6" max="6" width="11.28515625" style="1" customWidth="1"/>
    <col min="7" max="7" width="12.28515625" style="1" customWidth="1"/>
    <col min="8" max="8" width="7.140625" style="1" customWidth="1"/>
    <col min="9" max="16384" width="8.85546875" style="1"/>
  </cols>
  <sheetData>
    <row r="1" spans="1:11" ht="29.1" customHeight="1" thickBot="1">
      <c r="B1" s="2" t="s">
        <v>115</v>
      </c>
      <c r="C1" s="2"/>
      <c r="D1" s="89" t="s">
        <v>123</v>
      </c>
      <c r="E1" s="78"/>
      <c r="F1" s="76"/>
      <c r="G1" s="76"/>
      <c r="H1" s="78"/>
      <c r="I1" s="76" t="s">
        <v>116</v>
      </c>
      <c r="J1" s="101"/>
      <c r="K1" s="101"/>
    </row>
    <row r="2" spans="1:11" ht="29.1" customHeight="1" thickBot="1">
      <c r="B2" s="102" t="s">
        <v>117</v>
      </c>
      <c r="C2" s="102"/>
      <c r="D2" s="77"/>
      <c r="E2" s="78"/>
      <c r="F2" s="76"/>
      <c r="G2" s="107" t="str">
        <f>IF(D1="دارد","قابل ارزیابی","مردود")</f>
        <v>مردود</v>
      </c>
      <c r="H2" s="108"/>
    </row>
    <row r="3" spans="1:11" ht="29.1" customHeight="1">
      <c r="B3" s="79"/>
      <c r="C3" s="79"/>
      <c r="D3" s="79"/>
      <c r="E3" s="79"/>
      <c r="F3" s="79"/>
      <c r="G3" s="78"/>
      <c r="H3" s="78"/>
    </row>
    <row r="4" spans="1:11" ht="26.25">
      <c r="A4"/>
      <c r="B4" s="103" t="s">
        <v>118</v>
      </c>
      <c r="C4" s="103"/>
      <c r="D4" s="103"/>
      <c r="E4" s="103"/>
      <c r="F4" s="103"/>
      <c r="G4" s="103"/>
    </row>
    <row r="5" spans="1:11" ht="23.25" thickBot="1">
      <c r="A5"/>
    </row>
    <row r="6" spans="1:11" ht="48.75" thickBot="1">
      <c r="A6"/>
      <c r="B6" s="27" t="s">
        <v>57</v>
      </c>
      <c r="C6" s="85" t="s">
        <v>61</v>
      </c>
      <c r="D6" s="86" t="s">
        <v>58</v>
      </c>
      <c r="E6" s="87" t="s">
        <v>59</v>
      </c>
      <c r="F6" s="104" t="s">
        <v>60</v>
      </c>
      <c r="G6" s="105"/>
    </row>
    <row r="7" spans="1:11">
      <c r="A7"/>
      <c r="B7" s="81">
        <v>1</v>
      </c>
      <c r="C7" s="82" t="s">
        <v>52</v>
      </c>
      <c r="D7" s="83">
        <f>' تجربه و دانش در زمینه مورد نظر'!E60</f>
        <v>0</v>
      </c>
      <c r="E7" s="84">
        <v>60</v>
      </c>
      <c r="F7" s="106"/>
      <c r="G7" s="106"/>
    </row>
    <row r="8" spans="1:11">
      <c r="A8"/>
      <c r="B8" s="28">
        <v>2</v>
      </c>
      <c r="C8" s="7" t="s">
        <v>53</v>
      </c>
      <c r="D8" s="33">
        <f>'حسن سابقه و رضایت'!G28</f>
        <v>0</v>
      </c>
      <c r="E8" s="29">
        <v>30</v>
      </c>
      <c r="F8" s="100" t="str">
        <f>IF(D8&gt;15,"تایید","مردود")</f>
        <v>مردود</v>
      </c>
      <c r="G8" s="100"/>
    </row>
    <row r="9" spans="1:11">
      <c r="A9"/>
      <c r="B9" s="80">
        <v>3</v>
      </c>
      <c r="C9" s="7" t="s">
        <v>54</v>
      </c>
      <c r="D9" s="34">
        <f>'ماشین‌آلات و تجهیزات پشتیبانی'!G23</f>
        <v>0</v>
      </c>
      <c r="E9" s="29">
        <v>10</v>
      </c>
      <c r="F9" s="100" t="str">
        <f>IF(D9&gt;5,"تایید","مردود")</f>
        <v>مردود</v>
      </c>
      <c r="G9" s="100"/>
    </row>
    <row r="10" spans="1:11" ht="24.75" thickBot="1">
      <c r="A10"/>
      <c r="B10" s="96" t="s">
        <v>56</v>
      </c>
      <c r="C10" s="97"/>
      <c r="D10" s="31">
        <f>SUM(D7:D9)</f>
        <v>0</v>
      </c>
      <c r="E10" s="32"/>
      <c r="F10" s="98" t="str">
        <f>IF(D10&lt;60," مردود",IF(F8="مردود","مردود",IF(F9="مردود","مردود","تایید")))</f>
        <v xml:space="preserve"> مردود</v>
      </c>
      <c r="G10" s="99"/>
    </row>
    <row r="12" spans="1:11" ht="24.75" thickBot="1">
      <c r="B12" s="66" t="s">
        <v>108</v>
      </c>
    </row>
    <row r="13" spans="1:11">
      <c r="B13" s="90" t="s">
        <v>109</v>
      </c>
      <c r="C13" s="91"/>
    </row>
    <row r="14" spans="1:11">
      <c r="B14" s="92"/>
      <c r="C14" s="93"/>
    </row>
    <row r="15" spans="1:11" ht="23.25" thickBot="1">
      <c r="B15" s="94"/>
      <c r="C15" s="95"/>
    </row>
  </sheetData>
  <sheetProtection algorithmName="SHA-512" hashValue="yDV/qP3L+5XRJveiV9xTv1sPl6uTiidg+JgAm76HF9EdXU8LZC6iY27Oim7wsZESIT7IYfB2zO7ilTrE+37edA==" saltValue="MZFRwtrbRzEODsQsdhiixw==" spinCount="100000" sheet="1" objects="1" scenarios="1"/>
  <mergeCells count="11">
    <mergeCell ref="J1:K1"/>
    <mergeCell ref="B2:C2"/>
    <mergeCell ref="B4:G4"/>
    <mergeCell ref="F6:G6"/>
    <mergeCell ref="F7:G7"/>
    <mergeCell ref="G2:H2"/>
    <mergeCell ref="B13:C15"/>
    <mergeCell ref="B10:C10"/>
    <mergeCell ref="F10:G10"/>
    <mergeCell ref="F8:G8"/>
    <mergeCell ref="F9:G9"/>
  </mergeCells>
  <conditionalFormatting sqref="G2">
    <cfRule type="containsText" dxfId="1" priority="1" operator="containsText" text="مردود">
      <formula>NOT(ISERROR(SEARCH("مردود",G2)))</formula>
    </cfRule>
    <cfRule type="containsText" dxfId="0" priority="2" operator="containsText" text="قابل ارزیابی">
      <formula>NOT(ISERROR(SEARCH("قابل ارزیابی",G2)))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741263-D03D-4B6B-821B-0841AC954B63}">
          <x14:formula1>
            <xm:f>'امتیاز کل (2)'!$D$7:$D$8</xm:f>
          </x14:formula1>
          <xm:sqref>D1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18"/>
  <sheetViews>
    <sheetView rightToLeft="1" topLeftCell="A12" workbookViewId="0">
      <selection activeCell="I7" sqref="I7"/>
    </sheetView>
  </sheetViews>
  <sheetFormatPr defaultColWidth="8.85546875" defaultRowHeight="22.5"/>
  <cols>
    <col min="1" max="1" width="3" style="1" customWidth="1"/>
    <col min="2" max="2" width="70.140625" style="1" customWidth="1"/>
    <col min="3" max="3" width="23.7109375" style="1" customWidth="1"/>
    <col min="4" max="4" width="14.7109375" style="1" customWidth="1"/>
    <col min="5" max="5" width="19.42578125" style="1" customWidth="1"/>
    <col min="6" max="6" width="13.28515625" style="1" customWidth="1"/>
    <col min="7" max="16384" width="8.85546875" style="1"/>
  </cols>
  <sheetData>
    <row r="1" spans="1:7" ht="26.25">
      <c r="A1" s="25"/>
      <c r="B1" s="109" t="s">
        <v>0</v>
      </c>
      <c r="C1" s="109"/>
      <c r="D1" s="109"/>
      <c r="E1" s="109"/>
      <c r="F1" s="109"/>
      <c r="G1" s="25"/>
    </row>
    <row r="2" spans="1:7">
      <c r="B2" s="2" t="s">
        <v>1</v>
      </c>
      <c r="C2" s="112"/>
      <c r="D2" s="112"/>
      <c r="E2" s="112"/>
      <c r="F2" s="112"/>
    </row>
    <row r="3" spans="1:7">
      <c r="B3" s="3" t="s">
        <v>2</v>
      </c>
      <c r="C3" s="112"/>
      <c r="D3" s="112"/>
      <c r="E3" s="112"/>
      <c r="F3" s="112"/>
    </row>
    <row r="4" spans="1:7">
      <c r="B4" s="3" t="s">
        <v>3</v>
      </c>
      <c r="C4" s="112"/>
      <c r="D4" s="112"/>
      <c r="E4" s="112"/>
      <c r="F4" s="112"/>
    </row>
    <row r="5" spans="1:7" ht="45">
      <c r="B5" s="3" t="s">
        <v>4</v>
      </c>
      <c r="C5" s="112"/>
      <c r="D5" s="112"/>
      <c r="E5" s="112"/>
      <c r="F5" s="112"/>
    </row>
    <row r="6" spans="1:7">
      <c r="B6" s="3" t="s">
        <v>5</v>
      </c>
      <c r="C6" s="112"/>
      <c r="D6" s="112"/>
      <c r="E6" s="112"/>
      <c r="F6" s="112"/>
    </row>
    <row r="7" spans="1:7">
      <c r="B7" s="3" t="s">
        <v>6</v>
      </c>
      <c r="C7" s="112"/>
      <c r="D7" s="112"/>
      <c r="E7" s="112"/>
      <c r="F7" s="112"/>
    </row>
    <row r="8" spans="1:7">
      <c r="B8" s="3" t="s">
        <v>17</v>
      </c>
      <c r="C8" s="112"/>
      <c r="D8" s="112"/>
      <c r="E8" s="112"/>
      <c r="F8" s="112"/>
    </row>
    <row r="9" spans="1:7" ht="45">
      <c r="B9" s="3" t="s">
        <v>7</v>
      </c>
      <c r="C9" s="112"/>
      <c r="D9" s="112"/>
      <c r="E9" s="112"/>
      <c r="F9" s="112"/>
    </row>
    <row r="10" spans="1:7">
      <c r="B10" s="3" t="s">
        <v>8</v>
      </c>
      <c r="C10" s="112"/>
      <c r="D10" s="112"/>
      <c r="E10" s="112"/>
      <c r="F10" s="112"/>
    </row>
    <row r="11" spans="1:7" ht="45">
      <c r="B11" s="4" t="s">
        <v>9</v>
      </c>
      <c r="C11" s="112"/>
      <c r="D11" s="112"/>
      <c r="E11" s="112"/>
      <c r="F11" s="112"/>
    </row>
    <row r="12" spans="1:7" ht="33" customHeight="1">
      <c r="B12" s="113" t="s">
        <v>10</v>
      </c>
      <c r="C12" s="3" t="s">
        <v>11</v>
      </c>
      <c r="D12" s="69"/>
      <c r="E12" s="3" t="s">
        <v>13</v>
      </c>
      <c r="F12" s="69"/>
    </row>
    <row r="13" spans="1:7" ht="33" customHeight="1">
      <c r="B13" s="113"/>
      <c r="C13" s="3" t="s">
        <v>12</v>
      </c>
      <c r="D13" s="69"/>
      <c r="E13" s="3" t="s">
        <v>14</v>
      </c>
      <c r="F13" s="69"/>
    </row>
    <row r="14" spans="1:7" ht="33" customHeight="1">
      <c r="B14" s="114" t="s">
        <v>15</v>
      </c>
      <c r="C14" s="3" t="s">
        <v>11</v>
      </c>
      <c r="D14" s="69"/>
      <c r="E14" s="3" t="s">
        <v>13</v>
      </c>
      <c r="F14" s="69"/>
    </row>
    <row r="15" spans="1:7" ht="33" customHeight="1">
      <c r="B15" s="114"/>
      <c r="C15" s="3" t="s">
        <v>16</v>
      </c>
      <c r="D15" s="69"/>
      <c r="E15" s="3" t="s">
        <v>14</v>
      </c>
      <c r="F15" s="69"/>
    </row>
    <row r="16" spans="1:7">
      <c r="B16" s="5" t="s">
        <v>18</v>
      </c>
      <c r="C16" s="112"/>
      <c r="D16" s="112"/>
      <c r="E16" s="112"/>
      <c r="F16" s="112"/>
    </row>
    <row r="17" spans="2:6" ht="58.5" customHeight="1">
      <c r="B17" s="70" t="s">
        <v>19</v>
      </c>
      <c r="C17" s="112"/>
      <c r="D17" s="112"/>
      <c r="E17" s="112"/>
      <c r="F17" s="112"/>
    </row>
    <row r="18" spans="2:6" ht="66.75" customHeight="1">
      <c r="B18" s="61" t="s">
        <v>94</v>
      </c>
      <c r="C18" s="110" t="s">
        <v>95</v>
      </c>
      <c r="D18" s="111"/>
      <c r="E18" s="111"/>
      <c r="F18" s="111"/>
    </row>
  </sheetData>
  <mergeCells count="16">
    <mergeCell ref="B1:F1"/>
    <mergeCell ref="C18:F18"/>
    <mergeCell ref="C17:F17"/>
    <mergeCell ref="B12:B13"/>
    <mergeCell ref="B14:B15"/>
    <mergeCell ref="C2:F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N60"/>
  <sheetViews>
    <sheetView rightToLeft="1" zoomScale="70" zoomScaleNormal="70" workbookViewId="0">
      <selection activeCell="B1" sqref="B1:D2"/>
    </sheetView>
  </sheetViews>
  <sheetFormatPr defaultColWidth="8.85546875" defaultRowHeight="22.5"/>
  <cols>
    <col min="1" max="1" width="8.5703125" style="1" customWidth="1"/>
    <col min="2" max="2" width="26.28515625" style="1" customWidth="1"/>
    <col min="3" max="3" width="23.85546875" style="1" customWidth="1"/>
    <col min="4" max="4" width="32.28515625" style="1" customWidth="1"/>
    <col min="5" max="5" width="19.5703125" style="1" customWidth="1"/>
    <col min="6" max="6" width="17.85546875" style="1" customWidth="1"/>
    <col min="7" max="7" width="19.42578125" style="1" customWidth="1"/>
    <col min="8" max="8" width="23.140625" style="1" customWidth="1"/>
    <col min="9" max="9" width="19.42578125" style="1" customWidth="1"/>
    <col min="10" max="10" width="18.7109375" style="1" customWidth="1"/>
    <col min="11" max="11" width="18.28515625" style="1" customWidth="1"/>
    <col min="12" max="12" width="30.7109375" style="1" customWidth="1"/>
    <col min="13" max="13" width="13.85546875" style="1" customWidth="1"/>
    <col min="14" max="14" width="12.7109375" style="1" customWidth="1"/>
    <col min="15" max="16384" width="8.85546875" style="1"/>
  </cols>
  <sheetData>
    <row r="1" spans="2:8" ht="26.25">
      <c r="B1" s="121" t="s">
        <v>119</v>
      </c>
      <c r="C1" s="121"/>
      <c r="D1" s="121"/>
      <c r="E1" s="6"/>
      <c r="F1" s="6"/>
      <c r="G1" s="6"/>
      <c r="H1" s="6"/>
    </row>
    <row r="2" spans="2:8">
      <c r="B2" s="121"/>
      <c r="C2" s="121"/>
      <c r="D2" s="121"/>
    </row>
    <row r="3" spans="2:8" ht="23.25" thickBot="1"/>
    <row r="4" spans="2:8" ht="24">
      <c r="B4" s="8" t="s">
        <v>20</v>
      </c>
      <c r="C4" s="9" t="s">
        <v>21</v>
      </c>
      <c r="D4" s="10" t="s">
        <v>22</v>
      </c>
    </row>
    <row r="5" spans="2:8" ht="45">
      <c r="B5" s="11">
        <v>1</v>
      </c>
      <c r="C5" s="7" t="s">
        <v>23</v>
      </c>
      <c r="D5" s="12" t="s">
        <v>24</v>
      </c>
    </row>
    <row r="6" spans="2:8" ht="45">
      <c r="B6" s="11">
        <v>2</v>
      </c>
      <c r="C6" s="7" t="s">
        <v>25</v>
      </c>
      <c r="D6" s="12" t="s">
        <v>26</v>
      </c>
    </row>
    <row r="7" spans="2:8" ht="23.25" thickBot="1">
      <c r="B7" s="122" t="s">
        <v>27</v>
      </c>
      <c r="C7" s="123"/>
      <c r="D7" s="124"/>
    </row>
    <row r="9" spans="2:8" ht="23.25" thickBot="1"/>
    <row r="10" spans="2:8" ht="24.75" thickBot="1">
      <c r="B10" s="118" t="s">
        <v>28</v>
      </c>
      <c r="C10" s="119"/>
      <c r="D10" s="120"/>
    </row>
    <row r="11" spans="2:8" ht="27" customHeight="1" thickBot="1"/>
    <row r="12" spans="2:8" ht="61.9" customHeight="1">
      <c r="B12" s="14" t="s">
        <v>32</v>
      </c>
      <c r="C12" s="15" t="s">
        <v>29</v>
      </c>
      <c r="D12" s="15" t="s">
        <v>22</v>
      </c>
      <c r="E12" s="16" t="s">
        <v>30</v>
      </c>
    </row>
    <row r="13" spans="2:8" ht="39.6" customHeight="1">
      <c r="B13" s="57" t="s">
        <v>91</v>
      </c>
      <c r="C13" s="13">
        <v>5</v>
      </c>
      <c r="D13" s="13">
        <v>10</v>
      </c>
      <c r="E13" s="17">
        <v>50</v>
      </c>
    </row>
    <row r="14" spans="2:8" ht="24">
      <c r="B14" s="58" t="s">
        <v>92</v>
      </c>
      <c r="C14" s="13">
        <v>15</v>
      </c>
      <c r="D14" s="13">
        <v>4</v>
      </c>
      <c r="E14" s="17">
        <v>60</v>
      </c>
    </row>
    <row r="15" spans="2:8" ht="24">
      <c r="B15" s="58" t="s">
        <v>93</v>
      </c>
      <c r="C15" s="13">
        <v>30</v>
      </c>
      <c r="D15" s="13">
        <v>2</v>
      </c>
      <c r="E15" s="17">
        <v>60</v>
      </c>
    </row>
    <row r="16" spans="2:8" ht="24.75" thickBot="1">
      <c r="B16" s="18" t="s">
        <v>31</v>
      </c>
      <c r="C16" s="19">
        <v>60</v>
      </c>
      <c r="D16" s="19">
        <v>1</v>
      </c>
      <c r="E16" s="20">
        <v>60</v>
      </c>
    </row>
    <row r="17" spans="2:13" ht="23.25" thickBot="1"/>
    <row r="18" spans="2:13" ht="24.75" thickBot="1">
      <c r="B18" s="115" t="s">
        <v>33</v>
      </c>
      <c r="C18" s="116"/>
      <c r="D18" s="117"/>
    </row>
    <row r="19" spans="2:13" ht="23.25" thickBot="1"/>
    <row r="20" spans="2:13" ht="48">
      <c r="B20" s="14" t="s">
        <v>34</v>
      </c>
      <c r="C20" s="15" t="s">
        <v>29</v>
      </c>
      <c r="D20" s="15" t="s">
        <v>22</v>
      </c>
      <c r="E20" s="16" t="s">
        <v>30</v>
      </c>
    </row>
    <row r="21" spans="2:13" ht="39">
      <c r="B21" s="21" t="s">
        <v>35</v>
      </c>
      <c r="C21" s="13">
        <v>10</v>
      </c>
      <c r="D21" s="13">
        <v>5</v>
      </c>
      <c r="E21" s="17">
        <v>50</v>
      </c>
    </row>
    <row r="22" spans="2:13" ht="24.75" thickBot="1">
      <c r="B22" s="18" t="s">
        <v>36</v>
      </c>
      <c r="C22" s="19">
        <v>10</v>
      </c>
      <c r="D22" s="19">
        <v>4</v>
      </c>
      <c r="E22" s="20">
        <v>40</v>
      </c>
    </row>
    <row r="23" spans="2:13">
      <c r="B23"/>
      <c r="C23"/>
      <c r="D23"/>
      <c r="E23"/>
    </row>
    <row r="24" spans="2:13" ht="23.25" thickBot="1">
      <c r="B24"/>
      <c r="C24"/>
      <c r="D24"/>
      <c r="E24"/>
    </row>
    <row r="25" spans="2:13" ht="24.75" thickBot="1">
      <c r="B25" s="118" t="s">
        <v>67</v>
      </c>
      <c r="C25" s="119"/>
      <c r="D25" s="120"/>
      <c r="E25"/>
    </row>
    <row r="26" spans="2:13" ht="39">
      <c r="B26" s="35" t="s">
        <v>40</v>
      </c>
      <c r="C26" s="36" t="s">
        <v>46</v>
      </c>
      <c r="D26" s="23" t="s">
        <v>32</v>
      </c>
      <c r="E26" s="23" t="s">
        <v>68</v>
      </c>
      <c r="F26" s="23" t="s">
        <v>47</v>
      </c>
      <c r="G26" s="23" t="s">
        <v>69</v>
      </c>
      <c r="H26" s="23" t="s">
        <v>48</v>
      </c>
      <c r="I26" s="23" t="s">
        <v>49</v>
      </c>
      <c r="J26" s="23" t="s">
        <v>50</v>
      </c>
      <c r="K26" s="23" t="s">
        <v>51</v>
      </c>
      <c r="L26" s="52" t="s">
        <v>39</v>
      </c>
      <c r="M26"/>
    </row>
    <row r="27" spans="2:13" ht="24">
      <c r="B27" s="24" t="s">
        <v>41</v>
      </c>
      <c r="C27" s="69"/>
      <c r="D27" s="71"/>
      <c r="E27" s="69"/>
      <c r="F27" s="69"/>
      <c r="G27" s="69"/>
      <c r="H27" s="69"/>
      <c r="I27" s="69"/>
      <c r="J27" s="69"/>
      <c r="K27" s="69"/>
      <c r="L27" s="53">
        <f>IF(D27="0.2-1",5,IF(D27="1-7",15,IF(D27="7-25",30,IF(D27="بالاتر 25",60,0))))</f>
        <v>0</v>
      </c>
      <c r="M27"/>
    </row>
    <row r="28" spans="2:13" ht="24">
      <c r="B28" s="24" t="s">
        <v>42</v>
      </c>
      <c r="C28" s="69"/>
      <c r="D28" s="71"/>
      <c r="E28" s="69"/>
      <c r="F28" s="69"/>
      <c r="G28" s="69"/>
      <c r="H28" s="69"/>
      <c r="I28" s="69"/>
      <c r="J28" s="69"/>
      <c r="K28" s="69"/>
      <c r="L28" s="55">
        <f t="shared" ref="L28:L36" si="0">IF(D28="0.2-1",5,IF(D28="1-7",15,IF(D28="7-25",30,IF(D28="بالاتر 25",60,0))))</f>
        <v>0</v>
      </c>
      <c r="M28"/>
    </row>
    <row r="29" spans="2:13" ht="24">
      <c r="B29" s="24" t="s">
        <v>43</v>
      </c>
      <c r="C29" s="69"/>
      <c r="D29" s="71"/>
      <c r="E29" s="69"/>
      <c r="F29" s="69"/>
      <c r="G29" s="69"/>
      <c r="H29" s="69"/>
      <c r="I29" s="69"/>
      <c r="J29" s="69"/>
      <c r="K29" s="69"/>
      <c r="L29" s="55">
        <f t="shared" si="0"/>
        <v>0</v>
      </c>
      <c r="M29"/>
    </row>
    <row r="30" spans="2:13" ht="24">
      <c r="B30" s="24" t="s">
        <v>44</v>
      </c>
      <c r="C30" s="69"/>
      <c r="D30" s="71"/>
      <c r="E30" s="69"/>
      <c r="F30" s="69"/>
      <c r="G30" s="69"/>
      <c r="H30" s="69"/>
      <c r="I30" s="69"/>
      <c r="J30" s="69"/>
      <c r="K30" s="69"/>
      <c r="L30" s="55">
        <f t="shared" si="0"/>
        <v>0</v>
      </c>
      <c r="M30"/>
    </row>
    <row r="31" spans="2:13" ht="24">
      <c r="B31" s="24" t="s">
        <v>45</v>
      </c>
      <c r="C31" s="69"/>
      <c r="D31" s="71"/>
      <c r="E31" s="69"/>
      <c r="F31" s="69"/>
      <c r="G31" s="69"/>
      <c r="H31" s="69"/>
      <c r="I31" s="69"/>
      <c r="J31" s="69"/>
      <c r="K31" s="69"/>
      <c r="L31" s="55">
        <f t="shared" si="0"/>
        <v>0</v>
      </c>
      <c r="M31"/>
    </row>
    <row r="32" spans="2:13" ht="24">
      <c r="B32" s="24" t="s">
        <v>62</v>
      </c>
      <c r="C32" s="69"/>
      <c r="D32" s="71"/>
      <c r="E32" s="69"/>
      <c r="F32" s="69"/>
      <c r="G32" s="69"/>
      <c r="H32" s="69"/>
      <c r="I32" s="69"/>
      <c r="J32" s="69"/>
      <c r="K32" s="69"/>
      <c r="L32" s="55">
        <f t="shared" si="0"/>
        <v>0</v>
      </c>
      <c r="M32"/>
    </row>
    <row r="33" spans="2:14" ht="24">
      <c r="B33" s="24" t="s">
        <v>63</v>
      </c>
      <c r="C33" s="69"/>
      <c r="D33" s="71"/>
      <c r="E33" s="69"/>
      <c r="F33" s="69"/>
      <c r="G33" s="69"/>
      <c r="H33" s="69"/>
      <c r="I33" s="69"/>
      <c r="J33" s="69"/>
      <c r="K33" s="69"/>
      <c r="L33" s="55">
        <f t="shared" si="0"/>
        <v>0</v>
      </c>
      <c r="M33"/>
    </row>
    <row r="34" spans="2:14" ht="24">
      <c r="B34" s="24" t="s">
        <v>64</v>
      </c>
      <c r="C34" s="69"/>
      <c r="D34" s="71"/>
      <c r="E34" s="69"/>
      <c r="F34" s="69"/>
      <c r="G34" s="69"/>
      <c r="H34" s="69"/>
      <c r="I34" s="69"/>
      <c r="J34" s="69"/>
      <c r="K34" s="69"/>
      <c r="L34" s="55">
        <f t="shared" si="0"/>
        <v>0</v>
      </c>
      <c r="M34"/>
    </row>
    <row r="35" spans="2:14" ht="24">
      <c r="B35" s="24" t="s">
        <v>65</v>
      </c>
      <c r="C35" s="69"/>
      <c r="D35" s="71"/>
      <c r="E35" s="69"/>
      <c r="F35" s="69"/>
      <c r="G35" s="69"/>
      <c r="H35" s="69"/>
      <c r="I35" s="69"/>
      <c r="J35" s="69"/>
      <c r="K35" s="69"/>
      <c r="L35" s="55">
        <f t="shared" si="0"/>
        <v>0</v>
      </c>
      <c r="M35"/>
    </row>
    <row r="36" spans="2:14" ht="24">
      <c r="B36" s="24" t="s">
        <v>66</v>
      </c>
      <c r="C36" s="69"/>
      <c r="D36" s="71"/>
      <c r="E36" s="69"/>
      <c r="F36" s="69"/>
      <c r="G36" s="69"/>
      <c r="H36" s="69"/>
      <c r="I36" s="69"/>
      <c r="J36" s="69"/>
      <c r="K36" s="69"/>
      <c r="L36" s="55">
        <f t="shared" si="0"/>
        <v>0</v>
      </c>
      <c r="M36"/>
    </row>
    <row r="37" spans="2:14" ht="24">
      <c r="B37"/>
      <c r="C37"/>
      <c r="D37"/>
      <c r="E37"/>
      <c r="F37"/>
      <c r="G37"/>
      <c r="H37"/>
      <c r="I37"/>
      <c r="J37"/>
      <c r="K37"/>
      <c r="L37" s="22" t="s">
        <v>71</v>
      </c>
      <c r="M37" s="53">
        <f>SUM(L27:L36)</f>
        <v>0</v>
      </c>
      <c r="N37" s="53">
        <f>IF(M37&gt;60,60,M37)</f>
        <v>0</v>
      </c>
    </row>
    <row r="38" spans="2:14" ht="23.25" thickBot="1">
      <c r="B38"/>
      <c r="C38"/>
      <c r="D38"/>
      <c r="E38"/>
      <c r="F38"/>
      <c r="G38"/>
      <c r="H38"/>
      <c r="I38"/>
      <c r="J38"/>
      <c r="K38"/>
      <c r="L38"/>
    </row>
    <row r="39" spans="2:14" ht="24.75" thickBot="1">
      <c r="B39" s="118" t="s">
        <v>70</v>
      </c>
      <c r="C39" s="119"/>
      <c r="D39" s="120"/>
      <c r="E39"/>
    </row>
    <row r="40" spans="2:14" ht="39">
      <c r="B40" s="35" t="s">
        <v>40</v>
      </c>
      <c r="C40" s="23" t="s">
        <v>46</v>
      </c>
      <c r="D40" s="23" t="s">
        <v>34</v>
      </c>
      <c r="E40" s="23" t="s">
        <v>68</v>
      </c>
      <c r="F40" s="23" t="s">
        <v>47</v>
      </c>
      <c r="G40" s="23" t="s">
        <v>69</v>
      </c>
      <c r="H40" s="23" t="s">
        <v>48</v>
      </c>
      <c r="I40" s="23" t="s">
        <v>49</v>
      </c>
      <c r="J40" s="23" t="s">
        <v>50</v>
      </c>
      <c r="K40" s="23" t="s">
        <v>51</v>
      </c>
      <c r="L40" s="54" t="s">
        <v>39</v>
      </c>
      <c r="M40"/>
    </row>
    <row r="41" spans="2:14" ht="24">
      <c r="B41" s="24" t="s">
        <v>41</v>
      </c>
      <c r="C41" s="69"/>
      <c r="D41" s="72"/>
      <c r="E41" s="69"/>
      <c r="F41" s="69"/>
      <c r="G41" s="69"/>
      <c r="H41" s="69"/>
      <c r="I41" s="69"/>
      <c r="J41" s="69"/>
      <c r="K41" s="69"/>
      <c r="L41" s="53">
        <f>IF(OR(D41="نیروگاه‌های غیر فتوولتائیک بالاتر از یک مگاوات",D41="خط و پست"),10,0)</f>
        <v>0</v>
      </c>
      <c r="M41"/>
    </row>
    <row r="42" spans="2:14" ht="24">
      <c r="B42" s="24" t="s">
        <v>42</v>
      </c>
      <c r="C42" s="69"/>
      <c r="D42" s="72"/>
      <c r="E42" s="69"/>
      <c r="F42" s="69"/>
      <c r="G42" s="69"/>
      <c r="H42" s="69"/>
      <c r="I42" s="69"/>
      <c r="J42" s="69"/>
      <c r="K42" s="69"/>
      <c r="L42" s="55">
        <f t="shared" ref="L42:L45" si="1">IF(OR(D42="نیروگاه‌های غیر فتوولتائیک بالاتر از یک مگاوات",D42="خط و پست"),10,0)</f>
        <v>0</v>
      </c>
      <c r="M42"/>
    </row>
    <row r="43" spans="2:14" ht="24">
      <c r="B43" s="24" t="s">
        <v>43</v>
      </c>
      <c r="C43" s="69"/>
      <c r="D43" s="72"/>
      <c r="E43" s="69"/>
      <c r="F43" s="69"/>
      <c r="G43" s="69"/>
      <c r="H43" s="69"/>
      <c r="I43" s="69"/>
      <c r="J43" s="69"/>
      <c r="K43" s="69"/>
      <c r="L43" s="55">
        <f t="shared" si="1"/>
        <v>0</v>
      </c>
      <c r="M43"/>
    </row>
    <row r="44" spans="2:14" ht="24">
      <c r="B44" s="24" t="s">
        <v>44</v>
      </c>
      <c r="C44" s="69"/>
      <c r="D44" s="72"/>
      <c r="E44" s="69"/>
      <c r="F44" s="69"/>
      <c r="G44" s="69"/>
      <c r="H44" s="69"/>
      <c r="I44" s="69"/>
      <c r="J44" s="69"/>
      <c r="K44" s="69"/>
      <c r="L44" s="55">
        <f t="shared" si="1"/>
        <v>0</v>
      </c>
      <c r="M44"/>
    </row>
    <row r="45" spans="2:14" ht="24">
      <c r="B45" s="24" t="s">
        <v>45</v>
      </c>
      <c r="C45" s="69"/>
      <c r="D45" s="72"/>
      <c r="E45" s="69"/>
      <c r="F45" s="69"/>
      <c r="G45" s="69"/>
      <c r="H45" s="69"/>
      <c r="I45" s="69"/>
      <c r="J45" s="69"/>
      <c r="K45" s="69"/>
      <c r="L45" s="55">
        <f t="shared" si="1"/>
        <v>0</v>
      </c>
      <c r="M45"/>
    </row>
    <row r="46" spans="2:14" ht="24">
      <c r="B46"/>
      <c r="C46"/>
      <c r="D46"/>
      <c r="E46"/>
      <c r="F46"/>
      <c r="G46"/>
      <c r="H46"/>
      <c r="I46"/>
      <c r="J46"/>
      <c r="K46" s="22" t="s">
        <v>71</v>
      </c>
      <c r="L46" s="53">
        <f>SUM(L41:L45)</f>
        <v>0</v>
      </c>
      <c r="M46" s="53">
        <f>IF(L46&gt;50,50,L46)</f>
        <v>0</v>
      </c>
    </row>
    <row r="47" spans="2:14">
      <c r="B47"/>
      <c r="C47"/>
      <c r="D47"/>
      <c r="E47"/>
      <c r="F47"/>
      <c r="G47"/>
      <c r="H47"/>
      <c r="I47"/>
      <c r="J47"/>
      <c r="K47"/>
      <c r="L47"/>
      <c r="M47"/>
    </row>
    <row r="48" spans="2:14" ht="23.25" thickBot="1">
      <c r="B48"/>
      <c r="C48"/>
      <c r="D48"/>
      <c r="E48"/>
      <c r="F48"/>
      <c r="G48"/>
      <c r="H48"/>
      <c r="I48"/>
      <c r="J48"/>
      <c r="K48"/>
      <c r="L48"/>
      <c r="M48"/>
    </row>
    <row r="49" spans="2:13" ht="24.75" thickBot="1">
      <c r="B49" s="118" t="s">
        <v>74</v>
      </c>
      <c r="C49" s="119"/>
      <c r="D49" s="120"/>
      <c r="E49"/>
    </row>
    <row r="50" spans="2:13" ht="39">
      <c r="B50" s="35" t="s">
        <v>40</v>
      </c>
      <c r="C50" s="23" t="s">
        <v>46</v>
      </c>
      <c r="D50" s="23" t="s">
        <v>34</v>
      </c>
      <c r="E50" s="23" t="s">
        <v>68</v>
      </c>
      <c r="F50" s="23" t="s">
        <v>47</v>
      </c>
      <c r="G50" s="23" t="s">
        <v>69</v>
      </c>
      <c r="H50" s="23" t="s">
        <v>48</v>
      </c>
      <c r="I50" s="23" t="s">
        <v>49</v>
      </c>
      <c r="J50" s="23" t="s">
        <v>50</v>
      </c>
      <c r="K50" s="23" t="s">
        <v>51</v>
      </c>
      <c r="L50" s="52" t="s">
        <v>39</v>
      </c>
      <c r="M50"/>
    </row>
    <row r="51" spans="2:13" ht="24">
      <c r="B51" s="24" t="s">
        <v>41</v>
      </c>
      <c r="C51" s="69"/>
      <c r="D51" s="72"/>
      <c r="E51" s="69"/>
      <c r="F51" s="69"/>
      <c r="G51" s="69"/>
      <c r="H51" s="69"/>
      <c r="I51" s="69"/>
      <c r="J51" s="69"/>
      <c r="K51" s="69"/>
      <c r="L51" s="53">
        <f>IF(OR(D51="نیروگاه‌های غیر فتوولتائیک بالاتر از یک مگاوات",D51="خط و پست"),10,0)</f>
        <v>0</v>
      </c>
      <c r="M51"/>
    </row>
    <row r="52" spans="2:13" ht="24">
      <c r="B52" s="24" t="s">
        <v>42</v>
      </c>
      <c r="C52" s="69"/>
      <c r="D52" s="72"/>
      <c r="E52" s="69"/>
      <c r="F52" s="69"/>
      <c r="G52" s="69"/>
      <c r="H52" s="69"/>
      <c r="I52" s="69"/>
      <c r="J52" s="69"/>
      <c r="K52" s="69"/>
      <c r="L52" s="55">
        <f t="shared" ref="L52:L54" si="2">IF(OR(D52="نیروگاه‌های غیر فتوولتائیک بالاتر از یک مگاوات",D52="خط و پست"),10,0)</f>
        <v>0</v>
      </c>
      <c r="M52"/>
    </row>
    <row r="53" spans="2:13" ht="24">
      <c r="B53" s="24" t="s">
        <v>43</v>
      </c>
      <c r="C53" s="69"/>
      <c r="D53" s="72"/>
      <c r="E53" s="69"/>
      <c r="F53" s="69"/>
      <c r="G53" s="69"/>
      <c r="H53" s="69"/>
      <c r="I53" s="69"/>
      <c r="J53" s="69"/>
      <c r="K53" s="69"/>
      <c r="L53" s="55">
        <f t="shared" si="2"/>
        <v>0</v>
      </c>
      <c r="M53"/>
    </row>
    <row r="54" spans="2:13" ht="24">
      <c r="B54" s="24" t="s">
        <v>44</v>
      </c>
      <c r="C54" s="69"/>
      <c r="D54" s="72"/>
      <c r="E54" s="69"/>
      <c r="F54" s="69"/>
      <c r="G54" s="69"/>
      <c r="H54" s="69"/>
      <c r="I54" s="69"/>
      <c r="J54" s="69"/>
      <c r="K54" s="69"/>
      <c r="L54" s="55">
        <f t="shared" si="2"/>
        <v>0</v>
      </c>
      <c r="M54"/>
    </row>
    <row r="55" spans="2:13" ht="24">
      <c r="B55"/>
      <c r="C55"/>
      <c r="D55"/>
      <c r="E55"/>
      <c r="F55"/>
      <c r="G55"/>
      <c r="H55"/>
      <c r="I55"/>
      <c r="J55"/>
      <c r="K55" s="22" t="s">
        <v>71</v>
      </c>
      <c r="L55" s="53">
        <f>SUM(L51:L54)</f>
        <v>0</v>
      </c>
      <c r="M55" s="53">
        <f>IF(L55&gt;40,40,L55)</f>
        <v>0</v>
      </c>
    </row>
    <row r="56" spans="2:13">
      <c r="E56" s="56" t="s">
        <v>76</v>
      </c>
    </row>
    <row r="57" spans="2:13">
      <c r="B57" s="127" t="s">
        <v>72</v>
      </c>
      <c r="C57" s="127"/>
      <c r="D57" s="60">
        <f>N37</f>
        <v>0</v>
      </c>
      <c r="E57" s="40"/>
    </row>
    <row r="58" spans="2:13">
      <c r="B58" s="125" t="s">
        <v>73</v>
      </c>
      <c r="C58" s="125"/>
      <c r="D58" s="38">
        <f>M46</f>
        <v>0</v>
      </c>
      <c r="E58" s="2"/>
    </row>
    <row r="59" spans="2:13" ht="23.25" thickBot="1">
      <c r="B59" s="125" t="s">
        <v>75</v>
      </c>
      <c r="C59" s="125"/>
      <c r="D59" s="39">
        <f>M55</f>
        <v>0</v>
      </c>
      <c r="E59" s="37"/>
    </row>
    <row r="60" spans="2:13" ht="23.25" thickBot="1">
      <c r="B60" s="125" t="s">
        <v>71</v>
      </c>
      <c r="C60" s="126"/>
      <c r="D60" s="38">
        <f>SUM(D57:D59)</f>
        <v>0</v>
      </c>
      <c r="E60" s="30">
        <f>IF(D60&gt;60,60,D60)</f>
        <v>0</v>
      </c>
    </row>
  </sheetData>
  <sheetProtection algorithmName="SHA-512" hashValue="MrBhOUyClLoZQyg3J3rF2ePyamwfZV4GKjxQIlIuRdKIi0vqNlo3AKOXe/MApkX7Es/hW9oZ+aX6q4D53RMvMg==" saltValue="fjteoX0DzVF8tln7OFVwxQ==" spinCount="100000" sheet="1" objects="1" scenarios="1"/>
  <mergeCells count="11">
    <mergeCell ref="B60:C60"/>
    <mergeCell ref="B39:D39"/>
    <mergeCell ref="B49:D49"/>
    <mergeCell ref="B57:C57"/>
    <mergeCell ref="B58:C58"/>
    <mergeCell ref="B59:C59"/>
    <mergeCell ref="B18:D18"/>
    <mergeCell ref="B10:D10"/>
    <mergeCell ref="B1:D2"/>
    <mergeCell ref="B7:D7"/>
    <mergeCell ref="B25:D25"/>
  </mergeCells>
  <dataValidations count="3">
    <dataValidation type="list" allowBlank="1" showInputMessage="1" showErrorMessage="1" sqref="D27:D36" xr:uid="{00000000-0002-0000-0300-000000000000}">
      <formula1>$B$13:$B$16</formula1>
    </dataValidation>
    <dataValidation type="list" allowBlank="1" showInputMessage="1" showErrorMessage="1" sqref="D51:D54" xr:uid="{00000000-0002-0000-0300-000001000000}">
      <formula1>$B$22</formula1>
    </dataValidation>
    <dataValidation type="list" allowBlank="1" showInputMessage="1" showErrorMessage="1" sqref="D41:D45" xr:uid="{00000000-0002-0000-0300-000002000000}">
      <formula1>$B$21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H28"/>
  <sheetViews>
    <sheetView rightToLeft="1" topLeftCell="A15" zoomScaleNormal="100" workbookViewId="0">
      <selection activeCell="E24" sqref="E24"/>
    </sheetView>
  </sheetViews>
  <sheetFormatPr defaultColWidth="8.85546875" defaultRowHeight="22.5"/>
  <cols>
    <col min="1" max="1" width="8.85546875" style="1"/>
    <col min="2" max="2" width="38.140625" style="1" customWidth="1"/>
    <col min="3" max="3" width="26.7109375" style="1" customWidth="1"/>
    <col min="4" max="4" width="22" style="1" customWidth="1"/>
    <col min="5" max="5" width="22.28515625" style="1" customWidth="1"/>
    <col min="6" max="6" width="21.85546875" style="1" customWidth="1"/>
    <col min="7" max="7" width="22.28515625" style="1" customWidth="1"/>
    <col min="8" max="8" width="10.7109375" style="1" customWidth="1"/>
    <col min="9" max="11" width="8.85546875" style="1"/>
    <col min="12" max="12" width="27.42578125" style="1" customWidth="1"/>
    <col min="13" max="15" width="22.28515625" style="1" customWidth="1"/>
    <col min="16" max="16" width="22.140625" style="1" customWidth="1"/>
    <col min="17" max="17" width="21.28515625" style="1" customWidth="1"/>
    <col min="18" max="16384" width="8.85546875" style="1"/>
  </cols>
  <sheetData>
    <row r="1" spans="2:8" ht="22.5" customHeight="1">
      <c r="B1" s="121" t="s">
        <v>120</v>
      </c>
      <c r="C1" s="121"/>
      <c r="D1" s="121"/>
      <c r="E1" s="121"/>
      <c r="F1" s="121"/>
      <c r="G1" s="121"/>
    </row>
    <row r="2" spans="2:8" ht="22.5" customHeight="1"/>
    <row r="3" spans="2:8">
      <c r="B3" s="133" t="s">
        <v>96</v>
      </c>
      <c r="C3" s="133"/>
      <c r="D3" s="133"/>
      <c r="E3" s="133"/>
    </row>
    <row r="4" spans="2:8" ht="23.25" thickBot="1"/>
    <row r="5" spans="2:8">
      <c r="B5" s="134" t="s">
        <v>20</v>
      </c>
      <c r="C5" s="137" t="s">
        <v>38</v>
      </c>
      <c r="D5" s="140" t="s">
        <v>77</v>
      </c>
      <c r="E5" s="141"/>
      <c r="F5" s="141"/>
      <c r="G5" s="142"/>
      <c r="H5" s="47" t="s">
        <v>79</v>
      </c>
    </row>
    <row r="6" spans="2:8" ht="23.25" thickBot="1">
      <c r="B6" s="135"/>
      <c r="C6" s="138"/>
      <c r="D6" s="143" t="s">
        <v>78</v>
      </c>
      <c r="E6" s="144"/>
      <c r="F6" s="144"/>
      <c r="G6" s="145"/>
      <c r="H6" s="48" t="s">
        <v>80</v>
      </c>
    </row>
    <row r="7" spans="2:8" ht="23.25" thickBot="1">
      <c r="B7" s="136"/>
      <c r="C7" s="139"/>
      <c r="D7" s="41" t="s">
        <v>81</v>
      </c>
      <c r="E7" s="42" t="s">
        <v>82</v>
      </c>
      <c r="F7" s="41" t="s">
        <v>83</v>
      </c>
      <c r="G7" s="42" t="s">
        <v>84</v>
      </c>
      <c r="H7" s="49"/>
    </row>
    <row r="8" spans="2:8" ht="23.25" thickBot="1">
      <c r="B8" s="43">
        <v>1</v>
      </c>
      <c r="C8" s="44" t="s">
        <v>85</v>
      </c>
      <c r="D8" s="45">
        <v>100</v>
      </c>
      <c r="E8" s="45">
        <v>80</v>
      </c>
      <c r="F8" s="45">
        <v>50</v>
      </c>
      <c r="G8" s="45">
        <v>0</v>
      </c>
      <c r="H8" s="50">
        <v>3</v>
      </c>
    </row>
    <row r="9" spans="2:8" ht="23.25" thickBot="1">
      <c r="B9" s="43">
        <v>2</v>
      </c>
      <c r="C9" s="44" t="s">
        <v>86</v>
      </c>
      <c r="D9" s="45">
        <v>100</v>
      </c>
      <c r="E9" s="45">
        <v>80</v>
      </c>
      <c r="F9" s="45">
        <v>50</v>
      </c>
      <c r="G9" s="45">
        <v>0</v>
      </c>
      <c r="H9" s="50">
        <v>2</v>
      </c>
    </row>
    <row r="10" spans="2:8" ht="23.25" thickBot="1">
      <c r="B10" s="43">
        <v>3</v>
      </c>
      <c r="C10" s="44" t="s">
        <v>87</v>
      </c>
      <c r="D10" s="45">
        <v>100</v>
      </c>
      <c r="E10" s="45">
        <v>80</v>
      </c>
      <c r="F10" s="45">
        <v>50</v>
      </c>
      <c r="G10" s="45">
        <v>0</v>
      </c>
      <c r="H10" s="50">
        <v>2</v>
      </c>
    </row>
    <row r="11" spans="2:8" ht="39.75" thickBot="1">
      <c r="B11" s="43">
        <v>4</v>
      </c>
      <c r="C11" s="44" t="s">
        <v>88</v>
      </c>
      <c r="D11" s="45">
        <v>100</v>
      </c>
      <c r="E11" s="45">
        <v>80</v>
      </c>
      <c r="F11" s="45">
        <v>50</v>
      </c>
      <c r="G11" s="45">
        <v>0</v>
      </c>
      <c r="H11" s="50">
        <v>1</v>
      </c>
    </row>
    <row r="12" spans="2:8" ht="59.25" thickBot="1">
      <c r="B12" s="43">
        <v>5</v>
      </c>
      <c r="C12" s="46" t="s">
        <v>89</v>
      </c>
      <c r="D12" s="45">
        <v>100</v>
      </c>
      <c r="E12" s="45">
        <v>80</v>
      </c>
      <c r="F12" s="45">
        <v>50</v>
      </c>
      <c r="G12" s="45">
        <v>0</v>
      </c>
      <c r="H12" s="50">
        <v>1</v>
      </c>
    </row>
    <row r="13" spans="2:8" ht="39.75" thickBot="1">
      <c r="B13" s="43">
        <v>6</v>
      </c>
      <c r="C13" s="44" t="s">
        <v>90</v>
      </c>
      <c r="D13" s="45">
        <v>100</v>
      </c>
      <c r="E13" s="45">
        <v>80</v>
      </c>
      <c r="F13" s="45">
        <v>50</v>
      </c>
      <c r="G13" s="45">
        <v>0</v>
      </c>
      <c r="H13" s="50">
        <v>1</v>
      </c>
    </row>
    <row r="14" spans="2:8" ht="33.6" customHeight="1" thickBot="1">
      <c r="B14" s="128"/>
      <c r="C14" s="129"/>
      <c r="D14" s="129"/>
      <c r="E14" s="129"/>
      <c r="F14" s="129"/>
      <c r="G14" s="129"/>
      <c r="H14" s="130"/>
    </row>
    <row r="17" spans="2:7" ht="26.25">
      <c r="B17" s="132" t="s">
        <v>37</v>
      </c>
      <c r="C17" s="132"/>
      <c r="D17" s="132"/>
      <c r="E17" s="132"/>
      <c r="F17" s="132"/>
    </row>
    <row r="19" spans="2:7" ht="24">
      <c r="B19" s="24" t="s">
        <v>40</v>
      </c>
      <c r="C19" s="24" t="s">
        <v>41</v>
      </c>
      <c r="D19" s="24" t="s">
        <v>42</v>
      </c>
      <c r="E19" s="24" t="s">
        <v>43</v>
      </c>
      <c r="F19" s="24" t="s">
        <v>44</v>
      </c>
      <c r="G19" s="24" t="s">
        <v>45</v>
      </c>
    </row>
    <row r="20" spans="2:7">
      <c r="B20" s="52" t="s">
        <v>85</v>
      </c>
      <c r="C20" s="73"/>
      <c r="D20" s="73"/>
      <c r="E20" s="73"/>
      <c r="F20" s="73"/>
      <c r="G20" s="73">
        <v>0</v>
      </c>
    </row>
    <row r="21" spans="2:7">
      <c r="B21" s="52" t="s">
        <v>86</v>
      </c>
      <c r="C21" s="73"/>
      <c r="D21" s="73"/>
      <c r="E21" s="73"/>
      <c r="F21" s="73"/>
      <c r="G21" s="73"/>
    </row>
    <row r="22" spans="2:7">
      <c r="B22" s="52" t="s">
        <v>87</v>
      </c>
      <c r="C22" s="73"/>
      <c r="D22" s="73"/>
      <c r="E22" s="73"/>
      <c r="F22" s="73"/>
      <c r="G22" s="73"/>
    </row>
    <row r="23" spans="2:7" ht="39">
      <c r="B23" s="52" t="s">
        <v>88</v>
      </c>
      <c r="C23" s="73"/>
      <c r="D23" s="73"/>
      <c r="E23" s="73"/>
      <c r="F23" s="73"/>
      <c r="G23" s="73"/>
    </row>
    <row r="24" spans="2:7" ht="58.5">
      <c r="B24" s="52" t="s">
        <v>89</v>
      </c>
      <c r="C24" s="73"/>
      <c r="D24" s="73"/>
      <c r="E24" s="73"/>
      <c r="F24" s="73"/>
      <c r="G24" s="73"/>
    </row>
    <row r="25" spans="2:7">
      <c r="B25" s="52" t="s">
        <v>90</v>
      </c>
      <c r="C25" s="73"/>
      <c r="D25" s="73"/>
      <c r="E25" s="73"/>
      <c r="F25" s="73"/>
      <c r="G25" s="73"/>
    </row>
    <row r="26" spans="2:7" ht="24">
      <c r="B26" s="51" t="s">
        <v>114</v>
      </c>
      <c r="C26" s="2">
        <f>(3*C20+2*C21+2*C22+C23+C24+C25)/10</f>
        <v>0</v>
      </c>
      <c r="D26" s="2">
        <f t="shared" ref="D26:G26" si="0">(3*D20+2*D21+2*D22+D23+D24+D25)/10</f>
        <v>0</v>
      </c>
      <c r="E26" s="2">
        <f t="shared" si="0"/>
        <v>0</v>
      </c>
      <c r="F26" s="2">
        <f t="shared" si="0"/>
        <v>0</v>
      </c>
      <c r="G26" s="2">
        <f t="shared" si="0"/>
        <v>0</v>
      </c>
    </row>
    <row r="27" spans="2:7" ht="24.75" thickBot="1">
      <c r="B27" s="131" t="s">
        <v>55</v>
      </c>
      <c r="C27" s="131"/>
      <c r="D27" s="131"/>
      <c r="E27" s="131"/>
      <c r="F27" s="131"/>
      <c r="G27" s="37">
        <f>SUM(C26:G26)</f>
        <v>0</v>
      </c>
    </row>
    <row r="28" spans="2:7" ht="23.25" thickBot="1">
      <c r="G28" s="30">
        <f>G27*30/500</f>
        <v>0</v>
      </c>
    </row>
  </sheetData>
  <sheetProtection algorithmName="SHA-512" hashValue="pV3L3vY5L6Z5RQDnNcei3kzLLZsDiuFIVomul68WkU5mQwLeWavlfOtP3aCwhUH942sb+IXXGF6nZukDxNffQQ==" saltValue="UGE87KZKaRe6ohFDqhdXpA==" spinCount="100000" sheet="1" objects="1" scenarios="1"/>
  <mergeCells count="9">
    <mergeCell ref="B1:G1"/>
    <mergeCell ref="B14:H14"/>
    <mergeCell ref="B27:F27"/>
    <mergeCell ref="B17:F17"/>
    <mergeCell ref="B3:E3"/>
    <mergeCell ref="B5:B7"/>
    <mergeCell ref="C5:C7"/>
    <mergeCell ref="D5:G5"/>
    <mergeCell ref="D6:G6"/>
  </mergeCells>
  <dataValidations count="1">
    <dataValidation type="list" allowBlank="1" showInputMessage="1" showErrorMessage="1" sqref="C20:G25" xr:uid="{00000000-0002-0000-0400-000000000000}">
      <formula1>$D$8:$G$8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G23"/>
  <sheetViews>
    <sheetView rightToLeft="1" topLeftCell="C1" zoomScale="85" zoomScaleNormal="85" workbookViewId="0">
      <selection activeCell="F8" sqref="F8"/>
    </sheetView>
  </sheetViews>
  <sheetFormatPr defaultColWidth="8.85546875" defaultRowHeight="22.5"/>
  <cols>
    <col min="1" max="3" width="8.85546875" style="1"/>
    <col min="4" max="5" width="65.7109375" style="1" customWidth="1"/>
    <col min="6" max="6" width="31" style="1" customWidth="1"/>
    <col min="7" max="7" width="18.5703125" style="26" customWidth="1"/>
    <col min="8" max="8" width="12.85546875" style="1" customWidth="1"/>
    <col min="9" max="16384" width="8.85546875" style="1"/>
  </cols>
  <sheetData>
    <row r="1" spans="3:7" ht="30">
      <c r="D1" s="148" t="s">
        <v>121</v>
      </c>
      <c r="E1" s="149"/>
      <c r="F1" s="149"/>
    </row>
    <row r="4" spans="3:7" ht="24">
      <c r="D4" s="150" t="s">
        <v>103</v>
      </c>
      <c r="E4" s="151"/>
      <c r="F4" s="146" t="s">
        <v>112</v>
      </c>
      <c r="G4" s="146" t="s">
        <v>39</v>
      </c>
    </row>
    <row r="5" spans="3:7" ht="24">
      <c r="D5" s="62" t="s">
        <v>105</v>
      </c>
      <c r="E5" s="62" t="s">
        <v>106</v>
      </c>
      <c r="F5" s="147"/>
      <c r="G5" s="147"/>
    </row>
    <row r="6" spans="3:7">
      <c r="D6" s="2" t="s">
        <v>99</v>
      </c>
      <c r="E6" s="75"/>
      <c r="F6" s="74"/>
      <c r="G6" s="64">
        <f>IF(F6="",'اطلاعات پایه'!C17,VLOOKUP(F6,'اطلاعات پایه'!$B$12:$C$16,2,FALSE))</f>
        <v>0</v>
      </c>
    </row>
    <row r="7" spans="3:7">
      <c r="D7" s="2" t="s">
        <v>98</v>
      </c>
      <c r="E7" s="75"/>
      <c r="F7" s="74"/>
      <c r="G7" s="64">
        <f>IF(F7="",'اطلاعات پایه'!C24,VLOOKUP(F7,'اطلاعات پایه'!B19:C23,2,FALSE))</f>
        <v>0</v>
      </c>
    </row>
    <row r="8" spans="3:7">
      <c r="D8" s="2" t="s">
        <v>101</v>
      </c>
      <c r="E8" s="75"/>
      <c r="F8" s="74"/>
      <c r="G8" s="64">
        <f>IF(F8="",'اطلاعات پایه'!C24,VLOOKUP(F8,'اطلاعات پایه'!B19:C23,2,FALSE))</f>
        <v>0</v>
      </c>
    </row>
    <row r="9" spans="3:7">
      <c r="D9" s="2" t="s">
        <v>100</v>
      </c>
      <c r="E9" s="75"/>
      <c r="F9" s="74"/>
      <c r="G9" s="64">
        <f>IF(F9="",'اطلاعات پایه'!C17,VLOOKUP(F9,'اطلاعات پایه'!$B$12:$C$16,2,FALSE))</f>
        <v>0</v>
      </c>
    </row>
    <row r="10" spans="3:7">
      <c r="C10"/>
      <c r="D10"/>
      <c r="E10"/>
      <c r="F10" s="63"/>
      <c r="G10"/>
    </row>
    <row r="11" spans="3:7">
      <c r="C11"/>
      <c r="D11"/>
      <c r="E11"/>
      <c r="F11" s="63"/>
      <c r="G11"/>
    </row>
    <row r="12" spans="3:7" ht="20.45" customHeight="1">
      <c r="D12" s="150" t="s">
        <v>104</v>
      </c>
      <c r="E12" s="151"/>
      <c r="F12" s="146" t="s">
        <v>112</v>
      </c>
      <c r="G12" s="146" t="s">
        <v>39</v>
      </c>
    </row>
    <row r="13" spans="3:7" ht="20.45" customHeight="1">
      <c r="D13" s="62" t="s">
        <v>105</v>
      </c>
      <c r="E13" s="62" t="s">
        <v>106</v>
      </c>
      <c r="F13" s="147"/>
      <c r="G13" s="147"/>
    </row>
    <row r="14" spans="3:7">
      <c r="D14" s="2" t="s">
        <v>99</v>
      </c>
      <c r="E14" s="75"/>
      <c r="F14" s="74"/>
      <c r="G14" s="64">
        <f>IF(F14="",'اطلاعات پایه'!C17,VLOOKUP(F14,'اطلاعات پایه'!$B$12:$C$16,2,FALSE))</f>
        <v>0</v>
      </c>
    </row>
    <row r="15" spans="3:7">
      <c r="D15" s="2" t="s">
        <v>98</v>
      </c>
      <c r="E15" s="75"/>
      <c r="F15" s="74"/>
      <c r="G15" s="64">
        <f>IF(F15="",'اطلاعات پایه'!C24,VLOOKUP(F15,'اطلاعات پایه'!B19:C23,2,FALSE))</f>
        <v>0</v>
      </c>
    </row>
    <row r="16" spans="3:7">
      <c r="D16" s="2" t="s">
        <v>101</v>
      </c>
      <c r="E16" s="75"/>
      <c r="F16" s="74"/>
      <c r="G16" s="64">
        <f>IF(F16="",'اطلاعات پایه'!C24,VLOOKUP(F16,'اطلاعات پایه'!B19:C23,2,FALSE))</f>
        <v>0</v>
      </c>
    </row>
    <row r="17" spans="4:7">
      <c r="D17" s="2" t="s">
        <v>100</v>
      </c>
      <c r="E17" s="75"/>
      <c r="F17" s="74"/>
      <c r="G17" s="64">
        <f>IF(F17="",'اطلاعات پایه'!C17,VLOOKUP(F17,'اطلاعات پایه'!$B$12:$C$16,2,FALSE))</f>
        <v>0</v>
      </c>
    </row>
    <row r="19" spans="4:7">
      <c r="D19" s="59" t="s">
        <v>97</v>
      </c>
      <c r="E19" s="59" t="s">
        <v>102</v>
      </c>
      <c r="F19" s="59" t="s">
        <v>107</v>
      </c>
    </row>
    <row r="20" spans="4:7">
      <c r="D20" s="2" t="s">
        <v>99</v>
      </c>
      <c r="E20" s="59">
        <v>20</v>
      </c>
      <c r="F20" s="59">
        <f>IF((G6*1+G14*0.5)&gt;=E20,E20,(G6*1+G14*0.5))</f>
        <v>0</v>
      </c>
    </row>
    <row r="21" spans="4:7">
      <c r="D21" s="2" t="s">
        <v>98</v>
      </c>
      <c r="E21" s="59">
        <v>30</v>
      </c>
      <c r="F21" s="65">
        <f t="shared" ref="F21:F23" si="0">IF((G7*1+G15*0.5)&gt;=E21,E21,(G7*1+G15*0.5))</f>
        <v>0</v>
      </c>
    </row>
    <row r="22" spans="4:7">
      <c r="D22" s="2" t="s">
        <v>101</v>
      </c>
      <c r="E22" s="59">
        <v>30</v>
      </c>
      <c r="F22" s="65">
        <f t="shared" si="0"/>
        <v>0</v>
      </c>
    </row>
    <row r="23" spans="4:7">
      <c r="D23" s="2" t="s">
        <v>100</v>
      </c>
      <c r="E23" s="59">
        <v>20</v>
      </c>
      <c r="F23" s="65">
        <f t="shared" si="0"/>
        <v>0</v>
      </c>
      <c r="G23" s="26">
        <f>SUM(F20:F23)/10</f>
        <v>0</v>
      </c>
    </row>
  </sheetData>
  <sheetProtection algorithmName="SHA-512" hashValue="dUOSR3aZGGPHchZsxWiio1GQlHxRLY9KzjVMSlYoOxnvT0EJLbBCjYsPj7Vw5OO+qCyzH0VpINzGxVwST8P+9A==" saltValue="yKhg8gvhj5w2RyJC7QlmVg==" spinCount="100000" sheet="1" objects="1" scenarios="1"/>
  <mergeCells count="7">
    <mergeCell ref="G4:G5"/>
    <mergeCell ref="G12:G13"/>
    <mergeCell ref="D1:F1"/>
    <mergeCell ref="F4:F5"/>
    <mergeCell ref="D4:E4"/>
    <mergeCell ref="D12:E12"/>
    <mergeCell ref="F12:F13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'اطلاعات پایه'!$B$12:$B$16</xm:f>
          </x14:formula1>
          <xm:sqref>F6:F9 F14:F17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امتیاز کل (2)</vt:lpstr>
      <vt:lpstr>امتیاز کل</vt:lpstr>
      <vt:lpstr> اطلاعات عمومي و ثبتي شركت</vt:lpstr>
      <vt:lpstr> تجربه و دانش در زمینه مورد نظر</vt:lpstr>
      <vt:lpstr>حسن سابقه و رضایت</vt:lpstr>
      <vt:lpstr>ماشین‌آلات و تجهیزات پشتیبانی</vt:lpstr>
      <vt:lpstr>'امتیاز کل'!_Hlk52032933</vt:lpstr>
      <vt:lpstr>'امتیاز کل (2)'!_Hlk52032933</vt:lpstr>
      <vt:lpstr>'ماشین‌آلات و تجهیزات پشتیبانی'!_Toc42787377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Hamid Hajiabolghasem</cp:lastModifiedBy>
  <dcterms:created xsi:type="dcterms:W3CDTF">2022-08-16T05:22:32Z</dcterms:created>
  <dcterms:modified xsi:type="dcterms:W3CDTF">2025-05-26T06:00:16Z</dcterms:modified>
</cp:coreProperties>
</file>